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N:\FinAid\Common\Outreach Unit\Website\Files on the Website\Summer\"/>
    </mc:Choice>
  </mc:AlternateContent>
  <xr:revisionPtr revIDLastSave="0" documentId="13_ncr:1_{0C549ADA-04E1-4C3D-9655-94E071475D0F}" xr6:coauthVersionLast="47" xr6:coauthVersionMax="47" xr10:uidLastSave="{00000000-0000-0000-0000-000000000000}"/>
  <bookViews>
    <workbookView xWindow="-110" yWindow="-110" windowWidth="19420" windowHeight="11500" tabRatio="810" xr2:uid="{00000000-000D-0000-FFFF-FFFF00000000}"/>
  </bookViews>
  <sheets>
    <sheet name="Summer Calculator" sheetId="9" r:id="rId1"/>
    <sheet name="Tuition" sheetId="7" state="hidden" r:id="rId2"/>
    <sheet name="TF" sheetId="26" state="hidden" r:id="rId3"/>
    <sheet name="Books" sheetId="29" state="hidden" r:id="rId4"/>
    <sheet name="Other" sheetId="27" state="hidden" r:id="rId5"/>
    <sheet name="Calcs" sheetId="30" state="hidden" r:id="rId6"/>
    <sheet name="Defined Names" sheetId="31" state="hidden" r:id="rId7"/>
  </sheets>
  <definedNames>
    <definedName name="_xlnm._FilterDatabase" localSheetId="1" hidden="1">Tuition!$A$1:$L$32</definedName>
    <definedName name="A__Summer_Award">#REF!</definedName>
    <definedName name="College">#REF!</definedName>
    <definedName name="_xlnm.Criteria">#REF!</definedName>
    <definedName name="_xlnm.Database">#REF!</definedName>
    <definedName name="Degree">#REF!</definedName>
    <definedName name="EFCShift">#REF!</definedName>
    <definedName name="Enrollment">#REF!</definedName>
    <definedName name="F__No_FAFSA">#REF!</definedName>
    <definedName name="H__Summer_HSC_Applied_Main">#REF!</definedName>
    <definedName name="Housing">#REF!</definedName>
    <definedName name="L__Alt_Loan_Only">#REF!</definedName>
    <definedName name="Level">'Defined Names'!$B$1:$B$3</definedName>
    <definedName name="Major">Tuition!$A$4:$A$31</definedName>
    <definedName name="maximum">#REF!</definedName>
    <definedName name="Min">#REF!</definedName>
    <definedName name="On_Campus">#REF!</definedName>
    <definedName name="pp">#REF!</definedName>
    <definedName name="Program">Tuition!$A$1:$A$267</definedName>
    <definedName name="q">#REF!</definedName>
    <definedName name="Residency">'Defined Names'!$A$1:$A$3</definedName>
    <definedName name="SLOP">#REF!</definedName>
    <definedName name="Summer_Letters">#REF!</definedName>
    <definedName name="Trigger">#REF!</definedName>
    <definedName name="Tuition_Cost_per_Credit_Hour">Tuition!$A$4:$F$31</definedName>
    <definedName name="TuitionRate">Tuition!#REF!</definedName>
    <definedName name="U__Revised_Summer">#REF!</definedName>
    <definedName name="UG___University_College1">Tuition!$A$4:$F$31</definedName>
    <definedName name="X__Not_Registered">#REF!</definedName>
    <definedName name="Y__Summer_AP">#REF!</definedName>
    <definedName name="YINT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3" i="26" l="1"/>
  <c r="C13" i="26"/>
  <c r="E12" i="26"/>
  <c r="C12" i="26"/>
  <c r="G18" i="27" l="1"/>
  <c r="G17" i="27"/>
  <c r="G16" i="27"/>
  <c r="G15" i="27"/>
  <c r="E18" i="27"/>
  <c r="E17" i="27"/>
  <c r="E16" i="27"/>
  <c r="E15" i="27"/>
  <c r="B6" i="30" l="1"/>
  <c r="B5" i="30"/>
  <c r="B4" i="30"/>
  <c r="F4" i="30" s="1"/>
  <c r="B3" i="30"/>
  <c r="C3" i="30" s="1"/>
  <c r="B2" i="30"/>
  <c r="C2" i="30" s="1"/>
  <c r="K11" i="30" l="1"/>
  <c r="K12" i="30" s="1"/>
  <c r="K10" i="30"/>
  <c r="E11" i="30"/>
  <c r="B12" i="30"/>
  <c r="B7" i="30"/>
  <c r="B11" i="30" s="1"/>
  <c r="B13" i="30" s="1"/>
  <c r="H10" i="30"/>
  <c r="H11" i="30" s="1"/>
  <c r="B20" i="9" s="1"/>
  <c r="E10" i="30"/>
  <c r="D4" i="30"/>
  <c r="E4" i="30"/>
  <c r="N12" i="30" l="1"/>
  <c r="B21" i="9" s="1"/>
  <c r="B22" i="9"/>
  <c r="E12" i="30"/>
  <c r="B19" i="9" s="1"/>
  <c r="B10" i="30"/>
  <c r="B14" i="30" s="1"/>
  <c r="B18" i="9" s="1"/>
  <c r="B23" i="9" l="1"/>
  <c r="E8" i="27" l="1"/>
  <c r="E7" i="27"/>
  <c r="E6" i="27"/>
  <c r="D3" i="29"/>
  <c r="H3" i="29" s="1"/>
  <c r="E3" i="27"/>
  <c r="E2" i="27"/>
  <c r="D5" i="27"/>
  <c r="E5" i="27" s="1"/>
  <c r="D4" i="27"/>
  <c r="E4" i="27" s="1"/>
  <c r="F2" i="27"/>
  <c r="G2" i="27" s="1"/>
  <c r="E5" i="26"/>
  <c r="F5" i="26" s="1"/>
  <c r="E4" i="26"/>
  <c r="F4" i="26" s="1"/>
  <c r="E3" i="26"/>
  <c r="F3" i="26" s="1"/>
  <c r="E2" i="26"/>
  <c r="F2" i="26" s="1"/>
  <c r="G4" i="26"/>
  <c r="G5" i="26" s="1"/>
  <c r="H5" i="26" s="1"/>
  <c r="I5" i="26" s="1"/>
  <c r="G2" i="26"/>
  <c r="G3" i="26" s="1"/>
  <c r="H3" i="26" s="1"/>
  <c r="I3" i="26" s="1"/>
  <c r="E3" i="29" l="1"/>
  <c r="F3" i="29"/>
  <c r="G3" i="29"/>
  <c r="T6" i="27"/>
  <c r="S6" i="27"/>
  <c r="L6" i="27"/>
  <c r="R6" i="27"/>
  <c r="Q6" i="27"/>
  <c r="M6" i="27"/>
  <c r="P6" i="27"/>
  <c r="N6" i="27"/>
  <c r="O6" i="27"/>
  <c r="K6" i="27"/>
  <c r="J6" i="27"/>
  <c r="I6" i="27"/>
  <c r="N10" i="30"/>
  <c r="P7" i="27"/>
  <c r="S7" i="27"/>
  <c r="T7" i="27"/>
  <c r="R7" i="27"/>
  <c r="Q7" i="27"/>
  <c r="O7" i="27"/>
  <c r="N7" i="27"/>
  <c r="M7" i="27"/>
  <c r="L7" i="27"/>
  <c r="J7" i="27"/>
  <c r="I7" i="27"/>
  <c r="K7" i="27"/>
  <c r="N11" i="30"/>
  <c r="L8" i="27"/>
  <c r="K8" i="27"/>
  <c r="J8" i="27"/>
  <c r="M8" i="27"/>
  <c r="I8" i="27"/>
  <c r="T8" i="27"/>
  <c r="S8" i="27"/>
  <c r="R8" i="27"/>
  <c r="Q8" i="27"/>
  <c r="P8" i="27"/>
  <c r="O8" i="27"/>
  <c r="N8" i="27"/>
  <c r="P2" i="27"/>
  <c r="T2" i="27"/>
  <c r="S2" i="27"/>
  <c r="Q2" i="27"/>
  <c r="K2" i="27"/>
  <c r="J2" i="27"/>
  <c r="R2" i="27"/>
  <c r="O2" i="27"/>
  <c r="N2" i="27"/>
  <c r="M2" i="27"/>
  <c r="L2" i="27"/>
  <c r="I2" i="27"/>
  <c r="H2" i="26"/>
  <c r="I2" i="26" s="1"/>
  <c r="H4" i="26"/>
  <c r="I4" i="26" s="1"/>
  <c r="F4" i="27"/>
  <c r="F3" i="27"/>
  <c r="G3" i="27" s="1"/>
  <c r="F28" i="7" l="1"/>
  <c r="F22" i="7"/>
  <c r="F10" i="7"/>
  <c r="F2" i="7"/>
  <c r="E2" i="7"/>
  <c r="E28" i="7"/>
  <c r="E10" i="7"/>
  <c r="E22" i="7"/>
  <c r="F15" i="7"/>
  <c r="F25" i="7"/>
  <c r="E25" i="7"/>
  <c r="E15" i="7"/>
  <c r="F18" i="7"/>
  <c r="F9" i="7"/>
  <c r="AH9" i="7" s="1"/>
  <c r="F6" i="7"/>
  <c r="E18" i="7"/>
  <c r="E9" i="7"/>
  <c r="K9" i="7" s="1"/>
  <c r="E6" i="7"/>
  <c r="E21" i="7"/>
  <c r="K21" i="7" s="1"/>
  <c r="E14" i="7"/>
  <c r="E11" i="7"/>
  <c r="E3" i="7"/>
  <c r="K3" i="7" s="1"/>
  <c r="E27" i="7"/>
  <c r="K27" i="7" s="1"/>
  <c r="E20" i="7"/>
  <c r="E26" i="7"/>
  <c r="E8" i="7"/>
  <c r="E23" i="7"/>
  <c r="E16" i="7"/>
  <c r="E19" i="7"/>
  <c r="E24" i="7"/>
  <c r="E29" i="7"/>
  <c r="E7" i="7"/>
  <c r="K7" i="7" s="1"/>
  <c r="E32" i="7"/>
  <c r="E31" i="7"/>
  <c r="E17" i="7"/>
  <c r="E13" i="7"/>
  <c r="E12" i="7"/>
  <c r="E5" i="7"/>
  <c r="E30" i="7"/>
  <c r="E4" i="7"/>
  <c r="F12" i="7"/>
  <c r="F26" i="7"/>
  <c r="F5" i="7"/>
  <c r="F3" i="7"/>
  <c r="AH3" i="7" s="1"/>
  <c r="F8" i="7"/>
  <c r="F20" i="7"/>
  <c r="F24" i="7"/>
  <c r="F7" i="7"/>
  <c r="AH7" i="7" s="1"/>
  <c r="F23" i="7"/>
  <c r="F11" i="7"/>
  <c r="F27" i="7"/>
  <c r="AH27" i="7" s="1"/>
  <c r="F4" i="7"/>
  <c r="F19" i="7"/>
  <c r="F30" i="7"/>
  <c r="F29" i="7"/>
  <c r="F16" i="7"/>
  <c r="F32" i="7"/>
  <c r="F14" i="7"/>
  <c r="F31" i="7"/>
  <c r="F21" i="7"/>
  <c r="AH21" i="7" s="1"/>
  <c r="F17" i="7"/>
  <c r="F13" i="7"/>
  <c r="F5" i="27"/>
  <c r="G5" i="27" s="1"/>
  <c r="G4" i="27"/>
  <c r="BC2" i="7" l="1"/>
  <c r="AL2" i="7"/>
  <c r="AW2" i="7"/>
  <c r="AR2" i="7"/>
  <c r="AX2" i="7"/>
  <c r="AZ2" i="7"/>
  <c r="AM2" i="7"/>
  <c r="AI2" i="7"/>
  <c r="AS2" i="7"/>
  <c r="AU2" i="7"/>
  <c r="AY2" i="7"/>
  <c r="BA2" i="7"/>
  <c r="AH2" i="7"/>
  <c r="AT2" i="7"/>
  <c r="AV2" i="7"/>
  <c r="AO2" i="7"/>
  <c r="AK2" i="7"/>
  <c r="BB2" i="7"/>
  <c r="AP2" i="7"/>
  <c r="AN2" i="7"/>
  <c r="AQ2" i="7"/>
  <c r="AJ2" i="7"/>
  <c r="BC10" i="7"/>
  <c r="AN10" i="7"/>
  <c r="BB10" i="7"/>
  <c r="AP10" i="7"/>
  <c r="AL10" i="7"/>
  <c r="AT10" i="7"/>
  <c r="AI10" i="7"/>
  <c r="AV10" i="7"/>
  <c r="AU10" i="7"/>
  <c r="AW10" i="7"/>
  <c r="AQ10" i="7"/>
  <c r="AK10" i="7"/>
  <c r="AH10" i="7"/>
  <c r="AY10" i="7"/>
  <c r="AS10" i="7"/>
  <c r="AM10" i="7"/>
  <c r="BA10" i="7"/>
  <c r="AR10" i="7"/>
  <c r="AZ10" i="7"/>
  <c r="AJ10" i="7"/>
  <c r="AX10" i="7"/>
  <c r="AO10" i="7"/>
  <c r="BC22" i="7"/>
  <c r="AH22" i="7"/>
  <c r="AR22" i="7"/>
  <c r="AM22" i="7"/>
  <c r="AT22" i="7"/>
  <c r="AJ22" i="7"/>
  <c r="AP22" i="7"/>
  <c r="AZ22" i="7"/>
  <c r="AU22" i="7"/>
  <c r="AI22" i="7"/>
  <c r="AY22" i="7"/>
  <c r="AX22" i="7"/>
  <c r="AK22" i="7"/>
  <c r="AW22" i="7"/>
  <c r="BB22" i="7"/>
  <c r="AO22" i="7"/>
  <c r="AS22" i="7"/>
  <c r="BA22" i="7"/>
  <c r="AV22" i="7"/>
  <c r="AN22" i="7"/>
  <c r="AQ22" i="7"/>
  <c r="AL22" i="7"/>
  <c r="BC28" i="7"/>
  <c r="AO28" i="7"/>
  <c r="AY28" i="7"/>
  <c r="AL28" i="7"/>
  <c r="AK28" i="7"/>
  <c r="AQ28" i="7"/>
  <c r="AW28" i="7"/>
  <c r="AJ28" i="7"/>
  <c r="AT28" i="7"/>
  <c r="AH28" i="7"/>
  <c r="AR28" i="7"/>
  <c r="BB28" i="7"/>
  <c r="AX28" i="7"/>
  <c r="AI28" i="7"/>
  <c r="AP28" i="7"/>
  <c r="AZ28" i="7"/>
  <c r="AM28" i="7"/>
  <c r="AU28" i="7"/>
  <c r="AV28" i="7"/>
  <c r="AN28" i="7"/>
  <c r="AS28" i="7"/>
  <c r="BA28" i="7"/>
  <c r="AE22" i="7"/>
  <c r="K22" i="7"/>
  <c r="AB22" i="7"/>
  <c r="O22" i="7"/>
  <c r="L22" i="7"/>
  <c r="T22" i="7"/>
  <c r="R22" i="7"/>
  <c r="S22" i="7"/>
  <c r="W22" i="7"/>
  <c r="X22" i="7"/>
  <c r="V22" i="7"/>
  <c r="AF22" i="7"/>
  <c r="M22" i="7"/>
  <c r="Y22" i="7"/>
  <c r="Q22" i="7"/>
  <c r="P22" i="7"/>
  <c r="Z22" i="7"/>
  <c r="AA22" i="7"/>
  <c r="N22" i="7"/>
  <c r="AD22" i="7"/>
  <c r="U22" i="7"/>
  <c r="AC22" i="7"/>
  <c r="AE10" i="7"/>
  <c r="Z10" i="7"/>
  <c r="Y10" i="7"/>
  <c r="O10" i="7"/>
  <c r="N10" i="7"/>
  <c r="K10" i="7"/>
  <c r="L10" i="7"/>
  <c r="P10" i="7"/>
  <c r="W10" i="7"/>
  <c r="AA10" i="7"/>
  <c r="AB10" i="7"/>
  <c r="M10" i="7"/>
  <c r="X10" i="7"/>
  <c r="Q10" i="7"/>
  <c r="V10" i="7"/>
  <c r="S10" i="7"/>
  <c r="T10" i="7"/>
  <c r="AF10" i="7"/>
  <c r="U10" i="7"/>
  <c r="AC10" i="7"/>
  <c r="R10" i="7"/>
  <c r="AD10" i="7"/>
  <c r="AE28" i="7"/>
  <c r="X28" i="7"/>
  <c r="N28" i="7"/>
  <c r="R28" i="7"/>
  <c r="Z28" i="7"/>
  <c r="Q28" i="7"/>
  <c r="M28" i="7"/>
  <c r="V28" i="7"/>
  <c r="L28" i="7"/>
  <c r="K28" i="7"/>
  <c r="AB28" i="7"/>
  <c r="P28" i="7"/>
  <c r="AF28" i="7"/>
  <c r="U28" i="7"/>
  <c r="AD28" i="7"/>
  <c r="AC28" i="7"/>
  <c r="T28" i="7"/>
  <c r="S28" i="7"/>
  <c r="AA28" i="7"/>
  <c r="O28" i="7"/>
  <c r="W28" i="7"/>
  <c r="Y28" i="7"/>
  <c r="AB2" i="7"/>
  <c r="R2" i="7"/>
  <c r="M2" i="7"/>
  <c r="S2" i="7"/>
  <c r="AF2" i="7"/>
  <c r="O2" i="7"/>
  <c r="U2" i="7"/>
  <c r="AE2" i="7"/>
  <c r="Z2" i="7"/>
  <c r="L2" i="7"/>
  <c r="V2" i="7"/>
  <c r="Y2" i="7"/>
  <c r="P2" i="7"/>
  <c r="AD2" i="7"/>
  <c r="AA2" i="7"/>
  <c r="N2" i="7"/>
  <c r="Q2" i="7"/>
  <c r="T2" i="7"/>
  <c r="AC2" i="7"/>
  <c r="K2" i="7"/>
  <c r="X2" i="7"/>
  <c r="W2" i="7"/>
  <c r="BB30" i="7"/>
  <c r="AX30" i="7"/>
  <c r="AT30" i="7"/>
  <c r="AP30" i="7"/>
  <c r="AL30" i="7"/>
  <c r="AH30" i="7"/>
  <c r="BC30" i="7"/>
  <c r="AY30" i="7"/>
  <c r="AU30" i="7"/>
  <c r="AQ30" i="7"/>
  <c r="AM30" i="7"/>
  <c r="AI30" i="7"/>
  <c r="AZ30" i="7"/>
  <c r="AV30" i="7"/>
  <c r="AR30" i="7"/>
  <c r="AN30" i="7"/>
  <c r="AJ30" i="7"/>
  <c r="BA30" i="7"/>
  <c r="AW30" i="7"/>
  <c r="AS30" i="7"/>
  <c r="AO30" i="7"/>
  <c r="AK30" i="7"/>
  <c r="BA12" i="7"/>
  <c r="AW12" i="7"/>
  <c r="AS12" i="7"/>
  <c r="AO12" i="7"/>
  <c r="AK12" i="7"/>
  <c r="BB12" i="7"/>
  <c r="AX12" i="7"/>
  <c r="AT12" i="7"/>
  <c r="AP12" i="7"/>
  <c r="AL12" i="7"/>
  <c r="AH12" i="7"/>
  <c r="BC12" i="7"/>
  <c r="AY12" i="7"/>
  <c r="AU12" i="7"/>
  <c r="AQ12" i="7"/>
  <c r="AM12" i="7"/>
  <c r="AI12" i="7"/>
  <c r="AZ12" i="7"/>
  <c r="AV12" i="7"/>
  <c r="AR12" i="7"/>
  <c r="AN12" i="7"/>
  <c r="AJ12" i="7"/>
  <c r="BB15" i="7"/>
  <c r="AX15" i="7"/>
  <c r="AT15" i="7"/>
  <c r="AP15" i="7"/>
  <c r="AL15" i="7"/>
  <c r="AH15" i="7"/>
  <c r="BC15" i="7"/>
  <c r="AY15" i="7"/>
  <c r="AU15" i="7"/>
  <c r="AQ15" i="7"/>
  <c r="AM15" i="7"/>
  <c r="AI15" i="7"/>
  <c r="AZ15" i="7"/>
  <c r="AV15" i="7"/>
  <c r="AR15" i="7"/>
  <c r="AN15" i="7"/>
  <c r="AJ15" i="7"/>
  <c r="AW15" i="7"/>
  <c r="AK15" i="7"/>
  <c r="BA15" i="7"/>
  <c r="AO15" i="7"/>
  <c r="AS15" i="7"/>
  <c r="BC17" i="7"/>
  <c r="AY17" i="7"/>
  <c r="AU17" i="7"/>
  <c r="AQ17" i="7"/>
  <c r="AM17" i="7"/>
  <c r="AI17" i="7"/>
  <c r="AZ17" i="7"/>
  <c r="AV17" i="7"/>
  <c r="AR17" i="7"/>
  <c r="AN17" i="7"/>
  <c r="AJ17" i="7"/>
  <c r="BA17" i="7"/>
  <c r="AW17" i="7"/>
  <c r="AS17" i="7"/>
  <c r="AO17" i="7"/>
  <c r="AK17" i="7"/>
  <c r="AP17" i="7"/>
  <c r="AX17" i="7"/>
  <c r="BB17" i="7"/>
  <c r="AT17" i="7"/>
  <c r="AH17" i="7"/>
  <c r="AL17" i="7"/>
  <c r="AZ19" i="7"/>
  <c r="AV19" i="7"/>
  <c r="AR19" i="7"/>
  <c r="AN19" i="7"/>
  <c r="AJ19" i="7"/>
  <c r="BA19" i="7"/>
  <c r="AW19" i="7"/>
  <c r="AS19" i="7"/>
  <c r="AO19" i="7"/>
  <c r="AK19" i="7"/>
  <c r="BB19" i="7"/>
  <c r="AX19" i="7"/>
  <c r="AT19" i="7"/>
  <c r="AP19" i="7"/>
  <c r="AL19" i="7"/>
  <c r="AH19" i="7"/>
  <c r="AY19" i="7"/>
  <c r="AI19" i="7"/>
  <c r="AM19" i="7"/>
  <c r="BC19" i="7"/>
  <c r="AQ19" i="7"/>
  <c r="AU19" i="7"/>
  <c r="BC7" i="7"/>
  <c r="AY7" i="7"/>
  <c r="AU7" i="7"/>
  <c r="AQ7" i="7"/>
  <c r="AM7" i="7"/>
  <c r="AI7" i="7"/>
  <c r="AZ7" i="7"/>
  <c r="AV7" i="7"/>
  <c r="AR7" i="7"/>
  <c r="AN7" i="7"/>
  <c r="AJ7" i="7"/>
  <c r="BA7" i="7"/>
  <c r="AW7" i="7"/>
  <c r="AS7" i="7"/>
  <c r="AO7" i="7"/>
  <c r="AK7" i="7"/>
  <c r="BB7" i="7"/>
  <c r="AX7" i="7"/>
  <c r="AT7" i="7"/>
  <c r="AP7" i="7"/>
  <c r="AL7" i="7"/>
  <c r="BB21" i="7"/>
  <c r="AX21" i="7"/>
  <c r="AT21" i="7"/>
  <c r="AP21" i="7"/>
  <c r="AL21" i="7"/>
  <c r="BC21" i="7"/>
  <c r="AY21" i="7"/>
  <c r="AU21" i="7"/>
  <c r="AQ21" i="7"/>
  <c r="AM21" i="7"/>
  <c r="AI21" i="7"/>
  <c r="AZ21" i="7"/>
  <c r="AV21" i="7"/>
  <c r="AR21" i="7"/>
  <c r="AN21" i="7"/>
  <c r="AJ21" i="7"/>
  <c r="BA21" i="7"/>
  <c r="AW21" i="7"/>
  <c r="AS21" i="7"/>
  <c r="AO21" i="7"/>
  <c r="AK21" i="7"/>
  <c r="BA4" i="7"/>
  <c r="AW4" i="7"/>
  <c r="AS4" i="7"/>
  <c r="AO4" i="7"/>
  <c r="AK4" i="7"/>
  <c r="BB4" i="7"/>
  <c r="AX4" i="7"/>
  <c r="AT4" i="7"/>
  <c r="AP4" i="7"/>
  <c r="AL4" i="7"/>
  <c r="AH4" i="7"/>
  <c r="BC4" i="7"/>
  <c r="AY4" i="7"/>
  <c r="AU4" i="7"/>
  <c r="AQ4" i="7"/>
  <c r="AM4" i="7"/>
  <c r="AI4" i="7"/>
  <c r="AJ4" i="7"/>
  <c r="AR4" i="7"/>
  <c r="AN4" i="7"/>
  <c r="AV4" i="7"/>
  <c r="AZ4" i="7"/>
  <c r="BC24" i="7"/>
  <c r="AY24" i="7"/>
  <c r="AU24" i="7"/>
  <c r="AQ24" i="7"/>
  <c r="AM24" i="7"/>
  <c r="AI24" i="7"/>
  <c r="AZ24" i="7"/>
  <c r="AV24" i="7"/>
  <c r="AR24" i="7"/>
  <c r="AN24" i="7"/>
  <c r="AJ24" i="7"/>
  <c r="BA24" i="7"/>
  <c r="AW24" i="7"/>
  <c r="AS24" i="7"/>
  <c r="AO24" i="7"/>
  <c r="AK24" i="7"/>
  <c r="AT24" i="7"/>
  <c r="BB24" i="7"/>
  <c r="AP24" i="7"/>
  <c r="AX24" i="7"/>
  <c r="AH24" i="7"/>
  <c r="AL24" i="7"/>
  <c r="BC31" i="7"/>
  <c r="AY31" i="7"/>
  <c r="AU31" i="7"/>
  <c r="AQ31" i="7"/>
  <c r="AM31" i="7"/>
  <c r="AI31" i="7"/>
  <c r="AZ31" i="7"/>
  <c r="AV31" i="7"/>
  <c r="AR31" i="7"/>
  <c r="AN31" i="7"/>
  <c r="AJ31" i="7"/>
  <c r="BA31" i="7"/>
  <c r="AW31" i="7"/>
  <c r="AS31" i="7"/>
  <c r="AO31" i="7"/>
  <c r="AK31" i="7"/>
  <c r="BB31" i="7"/>
  <c r="AX31" i="7"/>
  <c r="AT31" i="7"/>
  <c r="AP31" i="7"/>
  <c r="AL31" i="7"/>
  <c r="AH31" i="7"/>
  <c r="BA27" i="7"/>
  <c r="AW27" i="7"/>
  <c r="AS27" i="7"/>
  <c r="AO27" i="7"/>
  <c r="AK27" i="7"/>
  <c r="BB27" i="7"/>
  <c r="AX27" i="7"/>
  <c r="AT27" i="7"/>
  <c r="AP27" i="7"/>
  <c r="AL27" i="7"/>
  <c r="BC27" i="7"/>
  <c r="AY27" i="7"/>
  <c r="AU27" i="7"/>
  <c r="AQ27" i="7"/>
  <c r="AM27" i="7"/>
  <c r="AI27" i="7"/>
  <c r="AZ27" i="7"/>
  <c r="AV27" i="7"/>
  <c r="AR27" i="7"/>
  <c r="AN27" i="7"/>
  <c r="AJ27" i="7"/>
  <c r="BA20" i="7"/>
  <c r="AW20" i="7"/>
  <c r="AS20" i="7"/>
  <c r="AO20" i="7"/>
  <c r="AK20" i="7"/>
  <c r="BB20" i="7"/>
  <c r="AX20" i="7"/>
  <c r="AT20" i="7"/>
  <c r="AP20" i="7"/>
  <c r="AL20" i="7"/>
  <c r="AH20" i="7"/>
  <c r="BC20" i="7"/>
  <c r="AY20" i="7"/>
  <c r="AU20" i="7"/>
  <c r="AQ20" i="7"/>
  <c r="AM20" i="7"/>
  <c r="AI20" i="7"/>
  <c r="AR20" i="7"/>
  <c r="AV20" i="7"/>
  <c r="AZ20" i="7"/>
  <c r="AJ20" i="7"/>
  <c r="AN20" i="7"/>
  <c r="BB14" i="7"/>
  <c r="AX14" i="7"/>
  <c r="AT14" i="7"/>
  <c r="AP14" i="7"/>
  <c r="AL14" i="7"/>
  <c r="AH14" i="7"/>
  <c r="BC14" i="7"/>
  <c r="AY14" i="7"/>
  <c r="AU14" i="7"/>
  <c r="AQ14" i="7"/>
  <c r="AM14" i="7"/>
  <c r="AI14" i="7"/>
  <c r="AZ14" i="7"/>
  <c r="AV14" i="7"/>
  <c r="AR14" i="7"/>
  <c r="AN14" i="7"/>
  <c r="AJ14" i="7"/>
  <c r="BA14" i="7"/>
  <c r="AW14" i="7"/>
  <c r="AS14" i="7"/>
  <c r="AO14" i="7"/>
  <c r="AK14" i="7"/>
  <c r="BC32" i="7"/>
  <c r="AY32" i="7"/>
  <c r="AU32" i="7"/>
  <c r="AQ32" i="7"/>
  <c r="AM32" i="7"/>
  <c r="AI32" i="7"/>
  <c r="AZ32" i="7"/>
  <c r="AV32" i="7"/>
  <c r="AR32" i="7"/>
  <c r="AN32" i="7"/>
  <c r="AJ32" i="7"/>
  <c r="BA32" i="7"/>
  <c r="AW32" i="7"/>
  <c r="AS32" i="7"/>
  <c r="AO32" i="7"/>
  <c r="AK32" i="7"/>
  <c r="AP32" i="7"/>
  <c r="AX32" i="7"/>
  <c r="AL32" i="7"/>
  <c r="BB32" i="7"/>
  <c r="AH32" i="7"/>
  <c r="AT32" i="7"/>
  <c r="BC23" i="7"/>
  <c r="AY23" i="7"/>
  <c r="AU23" i="7"/>
  <c r="AQ23" i="7"/>
  <c r="AM23" i="7"/>
  <c r="AI23" i="7"/>
  <c r="AZ23" i="7"/>
  <c r="AV23" i="7"/>
  <c r="AR23" i="7"/>
  <c r="AN23" i="7"/>
  <c r="AJ23" i="7"/>
  <c r="BA23" i="7"/>
  <c r="AW23" i="7"/>
  <c r="AS23" i="7"/>
  <c r="AO23" i="7"/>
  <c r="AK23" i="7"/>
  <c r="BB23" i="7"/>
  <c r="AX23" i="7"/>
  <c r="AT23" i="7"/>
  <c r="AP23" i="7"/>
  <c r="AL23" i="7"/>
  <c r="AH23" i="7"/>
  <c r="AT3" i="7"/>
  <c r="BB3" i="7"/>
  <c r="BA3" i="7"/>
  <c r="AS3" i="7"/>
  <c r="AK3" i="7"/>
  <c r="AZ3" i="7"/>
  <c r="AR3" i="7"/>
  <c r="AJ3" i="7"/>
  <c r="AY3" i="7"/>
  <c r="AI3" i="7"/>
  <c r="AM3" i="7"/>
  <c r="AQ3" i="7"/>
  <c r="AX3" i="7"/>
  <c r="AP3" i="7"/>
  <c r="BC3" i="7"/>
  <c r="AV3" i="7"/>
  <c r="AU3" i="7"/>
  <c r="AL3" i="7"/>
  <c r="AW3" i="7"/>
  <c r="AO3" i="7"/>
  <c r="AN3" i="7"/>
  <c r="AZ11" i="7"/>
  <c r="AV11" i="7"/>
  <c r="AR11" i="7"/>
  <c r="AN11" i="7"/>
  <c r="AJ11" i="7"/>
  <c r="BA11" i="7"/>
  <c r="AW11" i="7"/>
  <c r="AS11" i="7"/>
  <c r="AO11" i="7"/>
  <c r="AK11" i="7"/>
  <c r="BB11" i="7"/>
  <c r="AX11" i="7"/>
  <c r="AT11" i="7"/>
  <c r="AP11" i="7"/>
  <c r="AL11" i="7"/>
  <c r="AH11" i="7"/>
  <c r="AU11" i="7"/>
  <c r="BC11" i="7"/>
  <c r="AI11" i="7"/>
  <c r="AM11" i="7"/>
  <c r="AQ11" i="7"/>
  <c r="AY11" i="7"/>
  <c r="BC16" i="7"/>
  <c r="AY16" i="7"/>
  <c r="AU16" i="7"/>
  <c r="AQ16" i="7"/>
  <c r="AM16" i="7"/>
  <c r="AI16" i="7"/>
  <c r="AZ16" i="7"/>
  <c r="AV16" i="7"/>
  <c r="AR16" i="7"/>
  <c r="AN16" i="7"/>
  <c r="AJ16" i="7"/>
  <c r="BA16" i="7"/>
  <c r="AW16" i="7"/>
  <c r="AS16" i="7"/>
  <c r="AO16" i="7"/>
  <c r="AK16" i="7"/>
  <c r="BB16" i="7"/>
  <c r="AX16" i="7"/>
  <c r="AT16" i="7"/>
  <c r="AP16" i="7"/>
  <c r="AL16" i="7"/>
  <c r="AH16" i="7"/>
  <c r="BB5" i="7"/>
  <c r="AX5" i="7"/>
  <c r="AT5" i="7"/>
  <c r="AP5" i="7"/>
  <c r="AL5" i="7"/>
  <c r="AH5" i="7"/>
  <c r="BC5" i="7"/>
  <c r="AY5" i="7"/>
  <c r="AU5" i="7"/>
  <c r="AQ5" i="7"/>
  <c r="AM5" i="7"/>
  <c r="AI5" i="7"/>
  <c r="AZ5" i="7"/>
  <c r="AV5" i="7"/>
  <c r="AR5" i="7"/>
  <c r="AN5" i="7"/>
  <c r="AJ5" i="7"/>
  <c r="BA5" i="7"/>
  <c r="AW5" i="7"/>
  <c r="AS5" i="7"/>
  <c r="AO5" i="7"/>
  <c r="AK5" i="7"/>
  <c r="BB6" i="7"/>
  <c r="AX6" i="7"/>
  <c r="AT6" i="7"/>
  <c r="AP6" i="7"/>
  <c r="AL6" i="7"/>
  <c r="AH6" i="7"/>
  <c r="BC6" i="7"/>
  <c r="AY6" i="7"/>
  <c r="AU6" i="7"/>
  <c r="AQ6" i="7"/>
  <c r="AM6" i="7"/>
  <c r="AI6" i="7"/>
  <c r="AZ6" i="7"/>
  <c r="AV6" i="7"/>
  <c r="AR6" i="7"/>
  <c r="AN6" i="7"/>
  <c r="AJ6" i="7"/>
  <c r="AS6" i="7"/>
  <c r="BA6" i="7"/>
  <c r="AO6" i="7"/>
  <c r="AW6" i="7"/>
  <c r="AK6" i="7"/>
  <c r="AZ25" i="7"/>
  <c r="AV25" i="7"/>
  <c r="AR25" i="7"/>
  <c r="AN25" i="7"/>
  <c r="AJ25" i="7"/>
  <c r="BA25" i="7"/>
  <c r="AW25" i="7"/>
  <c r="AS25" i="7"/>
  <c r="AO25" i="7"/>
  <c r="AK25" i="7"/>
  <c r="BB25" i="7"/>
  <c r="AX25" i="7"/>
  <c r="AT25" i="7"/>
  <c r="AP25" i="7"/>
  <c r="AL25" i="7"/>
  <c r="AH25" i="7"/>
  <c r="BC25" i="7"/>
  <c r="AY25" i="7"/>
  <c r="AU25" i="7"/>
  <c r="AQ25" i="7"/>
  <c r="AM25" i="7"/>
  <c r="AI25" i="7"/>
  <c r="BC8" i="7"/>
  <c r="AY8" i="7"/>
  <c r="AU8" i="7"/>
  <c r="AQ8" i="7"/>
  <c r="AM8" i="7"/>
  <c r="AI8" i="7"/>
  <c r="AZ8" i="7"/>
  <c r="AV8" i="7"/>
  <c r="AR8" i="7"/>
  <c r="AN8" i="7"/>
  <c r="AJ8" i="7"/>
  <c r="BA8" i="7"/>
  <c r="AW8" i="7"/>
  <c r="AS8" i="7"/>
  <c r="AO8" i="7"/>
  <c r="AK8" i="7"/>
  <c r="AH8" i="7"/>
  <c r="AL8" i="7"/>
  <c r="AX8" i="7"/>
  <c r="AP8" i="7"/>
  <c r="AT8" i="7"/>
  <c r="BB8" i="7"/>
  <c r="BA13" i="7"/>
  <c r="AW13" i="7"/>
  <c r="AS13" i="7"/>
  <c r="AO13" i="7"/>
  <c r="AK13" i="7"/>
  <c r="BB13" i="7"/>
  <c r="AX13" i="7"/>
  <c r="AT13" i="7"/>
  <c r="AP13" i="7"/>
  <c r="AL13" i="7"/>
  <c r="AH13" i="7"/>
  <c r="BC13" i="7"/>
  <c r="AY13" i="7"/>
  <c r="AU13" i="7"/>
  <c r="AQ13" i="7"/>
  <c r="AM13" i="7"/>
  <c r="AI13" i="7"/>
  <c r="AN13" i="7"/>
  <c r="AV13" i="7"/>
  <c r="AR13" i="7"/>
  <c r="AZ13" i="7"/>
  <c r="AJ13" i="7"/>
  <c r="BA29" i="7"/>
  <c r="AW29" i="7"/>
  <c r="AS29" i="7"/>
  <c r="AO29" i="7"/>
  <c r="AK29" i="7"/>
  <c r="BB29" i="7"/>
  <c r="AX29" i="7"/>
  <c r="AT29" i="7"/>
  <c r="AP29" i="7"/>
  <c r="AL29" i="7"/>
  <c r="AH29" i="7"/>
  <c r="BC29" i="7"/>
  <c r="AY29" i="7"/>
  <c r="AU29" i="7"/>
  <c r="AQ29" i="7"/>
  <c r="AM29" i="7"/>
  <c r="AI29" i="7"/>
  <c r="AN29" i="7"/>
  <c r="AV29" i="7"/>
  <c r="AZ29" i="7"/>
  <c r="AR29" i="7"/>
  <c r="AJ29" i="7"/>
  <c r="AZ26" i="7"/>
  <c r="AV26" i="7"/>
  <c r="AR26" i="7"/>
  <c r="AN26" i="7"/>
  <c r="AJ26" i="7"/>
  <c r="BA26" i="7"/>
  <c r="AW26" i="7"/>
  <c r="AS26" i="7"/>
  <c r="AO26" i="7"/>
  <c r="AK26" i="7"/>
  <c r="BB26" i="7"/>
  <c r="AX26" i="7"/>
  <c r="AT26" i="7"/>
  <c r="AP26" i="7"/>
  <c r="AL26" i="7"/>
  <c r="AH26" i="7"/>
  <c r="BC26" i="7"/>
  <c r="AM26" i="7"/>
  <c r="AI26" i="7"/>
  <c r="AQ26" i="7"/>
  <c r="AU26" i="7"/>
  <c r="AY26" i="7"/>
  <c r="AZ9" i="7"/>
  <c r="AV9" i="7"/>
  <c r="AR9" i="7"/>
  <c r="AN9" i="7"/>
  <c r="AJ9" i="7"/>
  <c r="BA9" i="7"/>
  <c r="AW9" i="7"/>
  <c r="AS9" i="7"/>
  <c r="AO9" i="7"/>
  <c r="AK9" i="7"/>
  <c r="BB9" i="7"/>
  <c r="AX9" i="7"/>
  <c r="AT9" i="7"/>
  <c r="AP9" i="7"/>
  <c r="AL9" i="7"/>
  <c r="BC9" i="7"/>
  <c r="AY9" i="7"/>
  <c r="AU9" i="7"/>
  <c r="AQ9" i="7"/>
  <c r="AM9" i="7"/>
  <c r="AI9" i="7"/>
  <c r="AZ18" i="7"/>
  <c r="AV18" i="7"/>
  <c r="AR18" i="7"/>
  <c r="AN18" i="7"/>
  <c r="AJ18" i="7"/>
  <c r="BA18" i="7"/>
  <c r="AW18" i="7"/>
  <c r="AS18" i="7"/>
  <c r="AO18" i="7"/>
  <c r="AK18" i="7"/>
  <c r="BB18" i="7"/>
  <c r="AX18" i="7"/>
  <c r="AT18" i="7"/>
  <c r="AP18" i="7"/>
  <c r="AL18" i="7"/>
  <c r="AH18" i="7"/>
  <c r="BC18" i="7"/>
  <c r="AY18" i="7"/>
  <c r="AU18" i="7"/>
  <c r="AQ18" i="7"/>
  <c r="AM18" i="7"/>
  <c r="AI18" i="7"/>
  <c r="AD5" i="7"/>
  <c r="Z5" i="7"/>
  <c r="V5" i="7"/>
  <c r="R5" i="7"/>
  <c r="N5" i="7"/>
  <c r="AE5" i="7"/>
  <c r="AA5" i="7"/>
  <c r="W5" i="7"/>
  <c r="S5" i="7"/>
  <c r="O5" i="7"/>
  <c r="K5" i="7"/>
  <c r="AF5" i="7"/>
  <c r="AB5" i="7"/>
  <c r="X5" i="7"/>
  <c r="T5" i="7"/>
  <c r="P5" i="7"/>
  <c r="L5" i="7"/>
  <c r="AC5" i="7"/>
  <c r="Y5" i="7"/>
  <c r="U5" i="7"/>
  <c r="Q5" i="7"/>
  <c r="M5" i="7"/>
  <c r="AE24" i="7"/>
  <c r="AA24" i="7"/>
  <c r="W24" i="7"/>
  <c r="S24" i="7"/>
  <c r="O24" i="7"/>
  <c r="K24" i="7"/>
  <c r="AF24" i="7"/>
  <c r="AB24" i="7"/>
  <c r="X24" i="7"/>
  <c r="T24" i="7"/>
  <c r="P24" i="7"/>
  <c r="L24" i="7"/>
  <c r="AC24" i="7"/>
  <c r="Y24" i="7"/>
  <c r="U24" i="7"/>
  <c r="Q24" i="7"/>
  <c r="M24" i="7"/>
  <c r="AD24" i="7"/>
  <c r="Z24" i="7"/>
  <c r="V24" i="7"/>
  <c r="R24" i="7"/>
  <c r="N24" i="7"/>
  <c r="AC27" i="7"/>
  <c r="Y27" i="7"/>
  <c r="U27" i="7"/>
  <c r="Q27" i="7"/>
  <c r="M27" i="7"/>
  <c r="AD27" i="7"/>
  <c r="Z27" i="7"/>
  <c r="V27" i="7"/>
  <c r="R27" i="7"/>
  <c r="N27" i="7"/>
  <c r="AE27" i="7"/>
  <c r="AA27" i="7"/>
  <c r="W27" i="7"/>
  <c r="S27" i="7"/>
  <c r="O27" i="7"/>
  <c r="AF27" i="7"/>
  <c r="AB27" i="7"/>
  <c r="X27" i="7"/>
  <c r="T27" i="7"/>
  <c r="P27" i="7"/>
  <c r="L27" i="7"/>
  <c r="AF18" i="7"/>
  <c r="AB18" i="7"/>
  <c r="X18" i="7"/>
  <c r="T18" i="7"/>
  <c r="P18" i="7"/>
  <c r="L18" i="7"/>
  <c r="AC18" i="7"/>
  <c r="Y18" i="7"/>
  <c r="U18" i="7"/>
  <c r="Q18" i="7"/>
  <c r="M18" i="7"/>
  <c r="AD18" i="7"/>
  <c r="Z18" i="7"/>
  <c r="V18" i="7"/>
  <c r="R18" i="7"/>
  <c r="N18" i="7"/>
  <c r="AE18" i="7"/>
  <c r="AA18" i="7"/>
  <c r="W18" i="7"/>
  <c r="S18" i="7"/>
  <c r="O18" i="7"/>
  <c r="K18" i="7"/>
  <c r="AF19" i="7"/>
  <c r="AB19" i="7"/>
  <c r="X19" i="7"/>
  <c r="T19" i="7"/>
  <c r="P19" i="7"/>
  <c r="L19" i="7"/>
  <c r="AC19" i="7"/>
  <c r="Y19" i="7"/>
  <c r="U19" i="7"/>
  <c r="Q19" i="7"/>
  <c r="M19" i="7"/>
  <c r="AD19" i="7"/>
  <c r="Z19" i="7"/>
  <c r="V19" i="7"/>
  <c r="R19" i="7"/>
  <c r="N19" i="7"/>
  <c r="AE19" i="7"/>
  <c r="AA19" i="7"/>
  <c r="W19" i="7"/>
  <c r="S19" i="7"/>
  <c r="O19" i="7"/>
  <c r="K19" i="7"/>
  <c r="AF3" i="7"/>
  <c r="X3" i="7"/>
  <c r="AE3" i="7"/>
  <c r="W3" i="7"/>
  <c r="AD3" i="7"/>
  <c r="V3" i="7"/>
  <c r="AC3" i="7"/>
  <c r="U3" i="7"/>
  <c r="AB3" i="7"/>
  <c r="T3" i="7"/>
  <c r="AA3" i="7"/>
  <c r="Z3" i="7"/>
  <c r="Y3" i="7"/>
  <c r="M3" i="7"/>
  <c r="L3" i="7"/>
  <c r="S3" i="7"/>
  <c r="R3" i="7"/>
  <c r="Q3" i="7"/>
  <c r="O3" i="7"/>
  <c r="N3" i="7"/>
  <c r="P3" i="7"/>
  <c r="AC13" i="7"/>
  <c r="Y13" i="7"/>
  <c r="U13" i="7"/>
  <c r="Q13" i="7"/>
  <c r="M13" i="7"/>
  <c r="AD13" i="7"/>
  <c r="Z13" i="7"/>
  <c r="V13" i="7"/>
  <c r="R13" i="7"/>
  <c r="N13" i="7"/>
  <c r="AE13" i="7"/>
  <c r="AA13" i="7"/>
  <c r="W13" i="7"/>
  <c r="S13" i="7"/>
  <c r="O13" i="7"/>
  <c r="K13" i="7"/>
  <c r="AF13" i="7"/>
  <c r="AB13" i="7"/>
  <c r="X13" i="7"/>
  <c r="T13" i="7"/>
  <c r="P13" i="7"/>
  <c r="L13" i="7"/>
  <c r="AE16" i="7"/>
  <c r="AA16" i="7"/>
  <c r="W16" i="7"/>
  <c r="S16" i="7"/>
  <c r="O16" i="7"/>
  <c r="K16" i="7"/>
  <c r="AF16" i="7"/>
  <c r="AB16" i="7"/>
  <c r="X16" i="7"/>
  <c r="T16" i="7"/>
  <c r="P16" i="7"/>
  <c r="L16" i="7"/>
  <c r="AC16" i="7"/>
  <c r="Y16" i="7"/>
  <c r="U16" i="7"/>
  <c r="Q16" i="7"/>
  <c r="M16" i="7"/>
  <c r="AD16" i="7"/>
  <c r="Z16" i="7"/>
  <c r="V16" i="7"/>
  <c r="R16" i="7"/>
  <c r="N16" i="7"/>
  <c r="AF11" i="7"/>
  <c r="AB11" i="7"/>
  <c r="X11" i="7"/>
  <c r="T11" i="7"/>
  <c r="P11" i="7"/>
  <c r="L11" i="7"/>
  <c r="AC11" i="7"/>
  <c r="Y11" i="7"/>
  <c r="U11" i="7"/>
  <c r="Q11" i="7"/>
  <c r="M11" i="7"/>
  <c r="AD11" i="7"/>
  <c r="Z11" i="7"/>
  <c r="V11" i="7"/>
  <c r="R11" i="7"/>
  <c r="N11" i="7"/>
  <c r="AE11" i="7"/>
  <c r="AA11" i="7"/>
  <c r="W11" i="7"/>
  <c r="S11" i="7"/>
  <c r="O11" i="7"/>
  <c r="K11" i="7"/>
  <c r="AC12" i="7"/>
  <c r="Y12" i="7"/>
  <c r="U12" i="7"/>
  <c r="Q12" i="7"/>
  <c r="M12" i="7"/>
  <c r="AD12" i="7"/>
  <c r="Z12" i="7"/>
  <c r="V12" i="7"/>
  <c r="R12" i="7"/>
  <c r="N12" i="7"/>
  <c r="AE12" i="7"/>
  <c r="AA12" i="7"/>
  <c r="W12" i="7"/>
  <c r="S12" i="7"/>
  <c r="O12" i="7"/>
  <c r="K12" i="7"/>
  <c r="AF12" i="7"/>
  <c r="AB12" i="7"/>
  <c r="X12" i="7"/>
  <c r="T12" i="7"/>
  <c r="P12" i="7"/>
  <c r="L12" i="7"/>
  <c r="AE17" i="7"/>
  <c r="AA17" i="7"/>
  <c r="W17" i="7"/>
  <c r="S17" i="7"/>
  <c r="O17" i="7"/>
  <c r="K17" i="7"/>
  <c r="AF17" i="7"/>
  <c r="AB17" i="7"/>
  <c r="X17" i="7"/>
  <c r="T17" i="7"/>
  <c r="P17" i="7"/>
  <c r="L17" i="7"/>
  <c r="AC17" i="7"/>
  <c r="Y17" i="7"/>
  <c r="U17" i="7"/>
  <c r="Q17" i="7"/>
  <c r="M17" i="7"/>
  <c r="AD17" i="7"/>
  <c r="Z17" i="7"/>
  <c r="V17" i="7"/>
  <c r="R17" i="7"/>
  <c r="N17" i="7"/>
  <c r="AE23" i="7"/>
  <c r="AA23" i="7"/>
  <c r="W23" i="7"/>
  <c r="S23" i="7"/>
  <c r="O23" i="7"/>
  <c r="K23" i="7"/>
  <c r="AF23" i="7"/>
  <c r="AB23" i="7"/>
  <c r="X23" i="7"/>
  <c r="T23" i="7"/>
  <c r="P23" i="7"/>
  <c r="L23" i="7"/>
  <c r="AC23" i="7"/>
  <c r="Y23" i="7"/>
  <c r="U23" i="7"/>
  <c r="Q23" i="7"/>
  <c r="M23" i="7"/>
  <c r="AD23" i="7"/>
  <c r="Z23" i="7"/>
  <c r="V23" i="7"/>
  <c r="R23" i="7"/>
  <c r="N23" i="7"/>
  <c r="AE31" i="7"/>
  <c r="AA31" i="7"/>
  <c r="W31" i="7"/>
  <c r="S31" i="7"/>
  <c r="O31" i="7"/>
  <c r="K31" i="7"/>
  <c r="AF31" i="7"/>
  <c r="AB31" i="7"/>
  <c r="X31" i="7"/>
  <c r="T31" i="7"/>
  <c r="P31" i="7"/>
  <c r="L31" i="7"/>
  <c r="AC31" i="7"/>
  <c r="Y31" i="7"/>
  <c r="U31" i="7"/>
  <c r="Q31" i="7"/>
  <c r="M31" i="7"/>
  <c r="AD31" i="7"/>
  <c r="Z31" i="7"/>
  <c r="V31" i="7"/>
  <c r="R31" i="7"/>
  <c r="N31" i="7"/>
  <c r="AE8" i="7"/>
  <c r="AA8" i="7"/>
  <c r="W8" i="7"/>
  <c r="S8" i="7"/>
  <c r="O8" i="7"/>
  <c r="K8" i="7"/>
  <c r="AF8" i="7"/>
  <c r="AB8" i="7"/>
  <c r="X8" i="7"/>
  <c r="T8" i="7"/>
  <c r="P8" i="7"/>
  <c r="L8" i="7"/>
  <c r="AC8" i="7"/>
  <c r="Y8" i="7"/>
  <c r="U8" i="7"/>
  <c r="Q8" i="7"/>
  <c r="M8" i="7"/>
  <c r="AD8" i="7"/>
  <c r="Z8" i="7"/>
  <c r="V8" i="7"/>
  <c r="R8" i="7"/>
  <c r="N8" i="7"/>
  <c r="AD14" i="7"/>
  <c r="Z14" i="7"/>
  <c r="V14" i="7"/>
  <c r="R14" i="7"/>
  <c r="N14" i="7"/>
  <c r="AE14" i="7"/>
  <c r="AA14" i="7"/>
  <c r="W14" i="7"/>
  <c r="S14" i="7"/>
  <c r="O14" i="7"/>
  <c r="K14" i="7"/>
  <c r="AF14" i="7"/>
  <c r="AB14" i="7"/>
  <c r="X14" i="7"/>
  <c r="T14" i="7"/>
  <c r="P14" i="7"/>
  <c r="L14" i="7"/>
  <c r="AC14" i="7"/>
  <c r="Y14" i="7"/>
  <c r="U14" i="7"/>
  <c r="Q14" i="7"/>
  <c r="M14" i="7"/>
  <c r="AD15" i="7"/>
  <c r="Z15" i="7"/>
  <c r="V15" i="7"/>
  <c r="R15" i="7"/>
  <c r="N15" i="7"/>
  <c r="AE15" i="7"/>
  <c r="AA15" i="7"/>
  <c r="W15" i="7"/>
  <c r="S15" i="7"/>
  <c r="O15" i="7"/>
  <c r="K15" i="7"/>
  <c r="AF15" i="7"/>
  <c r="AB15" i="7"/>
  <c r="X15" i="7"/>
  <c r="T15" i="7"/>
  <c r="P15" i="7"/>
  <c r="L15" i="7"/>
  <c r="AC15" i="7"/>
  <c r="Y15" i="7"/>
  <c r="U15" i="7"/>
  <c r="Q15" i="7"/>
  <c r="M15" i="7"/>
  <c r="AC4" i="7"/>
  <c r="Y4" i="7"/>
  <c r="U4" i="7"/>
  <c r="Q4" i="7"/>
  <c r="M4" i="7"/>
  <c r="AD4" i="7"/>
  <c r="Z4" i="7"/>
  <c r="V4" i="7"/>
  <c r="R4" i="7"/>
  <c r="N4" i="7"/>
  <c r="AE4" i="7"/>
  <c r="AA4" i="7"/>
  <c r="W4" i="7"/>
  <c r="S4" i="7"/>
  <c r="O4" i="7"/>
  <c r="K4" i="7"/>
  <c r="AF4" i="7"/>
  <c r="AB4" i="7"/>
  <c r="X4" i="7"/>
  <c r="T4" i="7"/>
  <c r="P4" i="7"/>
  <c r="L4" i="7"/>
  <c r="AF26" i="7"/>
  <c r="AB26" i="7"/>
  <c r="X26" i="7"/>
  <c r="T26" i="7"/>
  <c r="P26" i="7"/>
  <c r="L26" i="7"/>
  <c r="AC26" i="7"/>
  <c r="Y26" i="7"/>
  <c r="U26" i="7"/>
  <c r="Q26" i="7"/>
  <c r="M26" i="7"/>
  <c r="AD26" i="7"/>
  <c r="Z26" i="7"/>
  <c r="V26" i="7"/>
  <c r="R26" i="7"/>
  <c r="N26" i="7"/>
  <c r="AE26" i="7"/>
  <c r="AA26" i="7"/>
  <c r="W26" i="7"/>
  <c r="S26" i="7"/>
  <c r="O26" i="7"/>
  <c r="K26" i="7"/>
  <c r="AE32" i="7"/>
  <c r="AA32" i="7"/>
  <c r="W32" i="7"/>
  <c r="S32" i="7"/>
  <c r="O32" i="7"/>
  <c r="K32" i="7"/>
  <c r="AF32" i="7"/>
  <c r="AB32" i="7"/>
  <c r="X32" i="7"/>
  <c r="T32" i="7"/>
  <c r="P32" i="7"/>
  <c r="L32" i="7"/>
  <c r="AC32" i="7"/>
  <c r="Y32" i="7"/>
  <c r="U32" i="7"/>
  <c r="Q32" i="7"/>
  <c r="M32" i="7"/>
  <c r="AD32" i="7"/>
  <c r="Z32" i="7"/>
  <c r="V32" i="7"/>
  <c r="R32" i="7"/>
  <c r="N32" i="7"/>
  <c r="AD21" i="7"/>
  <c r="Z21" i="7"/>
  <c r="V21" i="7"/>
  <c r="R21" i="7"/>
  <c r="N21" i="7"/>
  <c r="AE21" i="7"/>
  <c r="AA21" i="7"/>
  <c r="W21" i="7"/>
  <c r="S21" i="7"/>
  <c r="O21" i="7"/>
  <c r="AF21" i="7"/>
  <c r="AB21" i="7"/>
  <c r="X21" i="7"/>
  <c r="T21" i="7"/>
  <c r="P21" i="7"/>
  <c r="L21" i="7"/>
  <c r="AC21" i="7"/>
  <c r="Y21" i="7"/>
  <c r="U21" i="7"/>
  <c r="Q21" i="7"/>
  <c r="M21" i="7"/>
  <c r="AD30" i="7"/>
  <c r="Z30" i="7"/>
  <c r="V30" i="7"/>
  <c r="R30" i="7"/>
  <c r="N30" i="7"/>
  <c r="AE30" i="7"/>
  <c r="AA30" i="7"/>
  <c r="W30" i="7"/>
  <c r="S30" i="7"/>
  <c r="O30" i="7"/>
  <c r="K30" i="7"/>
  <c r="AF30" i="7"/>
  <c r="AB30" i="7"/>
  <c r="X30" i="7"/>
  <c r="T30" i="7"/>
  <c r="P30" i="7"/>
  <c r="L30" i="7"/>
  <c r="AC30" i="7"/>
  <c r="Y30" i="7"/>
  <c r="U30" i="7"/>
  <c r="Q30" i="7"/>
  <c r="M30" i="7"/>
  <c r="AE7" i="7"/>
  <c r="AA7" i="7"/>
  <c r="W7" i="7"/>
  <c r="S7" i="7"/>
  <c r="O7" i="7"/>
  <c r="AF7" i="7"/>
  <c r="AB7" i="7"/>
  <c r="X7" i="7"/>
  <c r="T7" i="7"/>
  <c r="P7" i="7"/>
  <c r="L7" i="7"/>
  <c r="AC7" i="7"/>
  <c r="Y7" i="7"/>
  <c r="U7" i="7"/>
  <c r="Q7" i="7"/>
  <c r="M7" i="7"/>
  <c r="AD7" i="7"/>
  <c r="Z7" i="7"/>
  <c r="V7" i="7"/>
  <c r="R7" i="7"/>
  <c r="N7" i="7"/>
  <c r="AC20" i="7"/>
  <c r="Y20" i="7"/>
  <c r="U20" i="7"/>
  <c r="Q20" i="7"/>
  <c r="M20" i="7"/>
  <c r="AD20" i="7"/>
  <c r="Z20" i="7"/>
  <c r="V20" i="7"/>
  <c r="R20" i="7"/>
  <c r="N20" i="7"/>
  <c r="AE20" i="7"/>
  <c r="AA20" i="7"/>
  <c r="W20" i="7"/>
  <c r="S20" i="7"/>
  <c r="O20" i="7"/>
  <c r="K20" i="7"/>
  <c r="AF20" i="7"/>
  <c r="AB20" i="7"/>
  <c r="X20" i="7"/>
  <c r="T20" i="7"/>
  <c r="P20" i="7"/>
  <c r="L20" i="7"/>
  <c r="AD6" i="7"/>
  <c r="Z6" i="7"/>
  <c r="V6" i="7"/>
  <c r="R6" i="7"/>
  <c r="N6" i="7"/>
  <c r="AE6" i="7"/>
  <c r="AA6" i="7"/>
  <c r="W6" i="7"/>
  <c r="S6" i="7"/>
  <c r="O6" i="7"/>
  <c r="K6" i="7"/>
  <c r="AF6" i="7"/>
  <c r="AB6" i="7"/>
  <c r="X6" i="7"/>
  <c r="T6" i="7"/>
  <c r="P6" i="7"/>
  <c r="L6" i="7"/>
  <c r="AC6" i="7"/>
  <c r="Y6" i="7"/>
  <c r="U6" i="7"/>
  <c r="Q6" i="7"/>
  <c r="M6" i="7"/>
  <c r="AC29" i="7"/>
  <c r="Y29" i="7"/>
  <c r="U29" i="7"/>
  <c r="Q29" i="7"/>
  <c r="M29" i="7"/>
  <c r="AD29" i="7"/>
  <c r="Z29" i="7"/>
  <c r="V29" i="7"/>
  <c r="R29" i="7"/>
  <c r="N29" i="7"/>
  <c r="AE29" i="7"/>
  <c r="AA29" i="7"/>
  <c r="W29" i="7"/>
  <c r="S29" i="7"/>
  <c r="O29" i="7"/>
  <c r="K29" i="7"/>
  <c r="AF29" i="7"/>
  <c r="AB29" i="7"/>
  <c r="X29" i="7"/>
  <c r="T29" i="7"/>
  <c r="P29" i="7"/>
  <c r="L29" i="7"/>
  <c r="AF9" i="7"/>
  <c r="AB9" i="7"/>
  <c r="X9" i="7"/>
  <c r="T9" i="7"/>
  <c r="P9" i="7"/>
  <c r="L9" i="7"/>
  <c r="AC9" i="7"/>
  <c r="Y9" i="7"/>
  <c r="U9" i="7"/>
  <c r="Q9" i="7"/>
  <c r="M9" i="7"/>
  <c r="AD9" i="7"/>
  <c r="Z9" i="7"/>
  <c r="V9" i="7"/>
  <c r="R9" i="7"/>
  <c r="N9" i="7"/>
  <c r="AE9" i="7"/>
  <c r="AA9" i="7"/>
  <c r="W9" i="7"/>
  <c r="S9" i="7"/>
  <c r="O9" i="7"/>
  <c r="AF25" i="7"/>
  <c r="AB25" i="7"/>
  <c r="X25" i="7"/>
  <c r="T25" i="7"/>
  <c r="P25" i="7"/>
  <c r="L25" i="7"/>
  <c r="AC25" i="7"/>
  <c r="Y25" i="7"/>
  <c r="U25" i="7"/>
  <c r="Q25" i="7"/>
  <c r="M25" i="7"/>
  <c r="AD25" i="7"/>
  <c r="Z25" i="7"/>
  <c r="V25" i="7"/>
  <c r="R25" i="7"/>
  <c r="N25" i="7"/>
  <c r="AE25" i="7"/>
  <c r="AA25" i="7"/>
  <c r="W25" i="7"/>
  <c r="S25" i="7"/>
  <c r="O25" i="7"/>
  <c r="K25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Nicole Solomon</author>
  </authors>
  <commentList>
    <comment ref="A6" authorId="0" shapeId="0" xr:uid="{2D2CCFE1-78A7-477F-8D69-E6CB0D92CF78}">
      <text>
        <r>
          <rPr>
            <b/>
            <sz val="9"/>
            <color indexed="81"/>
            <rFont val="Tahoma"/>
            <family val="2"/>
          </rPr>
          <t>Nicole Solomon:</t>
        </r>
        <r>
          <rPr>
            <sz val="9"/>
            <color indexed="81"/>
            <rFont val="Tahoma"/>
            <family val="2"/>
          </rPr>
          <t xml:space="preserve">
Weeks cap at 12 in calculations</t>
        </r>
      </text>
    </comment>
    <comment ref="J12" authorId="0" shapeId="0" xr:uid="{36C470AF-11FC-4FF3-AA19-5950B115C8AC}">
      <text>
        <r>
          <rPr>
            <b/>
            <sz val="9"/>
            <color indexed="81"/>
            <rFont val="Tahoma"/>
            <family val="2"/>
          </rPr>
          <t>Nicole Solomon:</t>
        </r>
        <r>
          <rPr>
            <sz val="9"/>
            <color indexed="81"/>
            <rFont val="Tahoma"/>
            <family val="2"/>
          </rPr>
          <t xml:space="preserve">
Personal expenses 0 if student is less than half-time</t>
        </r>
      </text>
    </comment>
  </commentList>
</comments>
</file>

<file path=xl/sharedStrings.xml><?xml version="1.0" encoding="utf-8"?>
<sst xmlns="http://schemas.openxmlformats.org/spreadsheetml/2006/main" count="366" uniqueCount="129">
  <si>
    <t>Transportation</t>
  </si>
  <si>
    <t>Resident</t>
  </si>
  <si>
    <t>Non-Resident</t>
  </si>
  <si>
    <t>Personal</t>
  </si>
  <si>
    <t>UG Books</t>
  </si>
  <si>
    <t>GR Books</t>
  </si>
  <si>
    <t>GR</t>
  </si>
  <si>
    <t>Updated?</t>
  </si>
  <si>
    <t>Y</t>
  </si>
  <si>
    <t>&gt;=6</t>
  </si>
  <si>
    <t>4 to 5</t>
  </si>
  <si>
    <t>2 or 1</t>
  </si>
  <si>
    <t>Online Service Fee</t>
  </si>
  <si>
    <t>&lt;-- choose from drop-down options</t>
  </si>
  <si>
    <t>&lt;-- enter number of credit hours</t>
  </si>
  <si>
    <t>Based on the Information You Provided, Your Estimated Summer Budget Is…</t>
  </si>
  <si>
    <r>
      <t xml:space="preserve">Estimated Tuition and Fees                                                </t>
    </r>
    <r>
      <rPr>
        <i/>
        <sz val="11"/>
        <rFont val="Arial"/>
        <family val="2"/>
      </rPr>
      <t>(value can change based on credit hours, residency, and level/college/major)</t>
    </r>
  </si>
  <si>
    <r>
      <t xml:space="preserve">Estimated Transportation                                                      </t>
    </r>
    <r>
      <rPr>
        <i/>
        <sz val="11"/>
        <rFont val="Arial"/>
        <family val="2"/>
      </rPr>
      <t>(value can change based on the weeks throughout the summer semester that you will be attending classes)</t>
    </r>
  </si>
  <si>
    <r>
      <t xml:space="preserve">Estimated Personal                                                              </t>
    </r>
    <r>
      <rPr>
        <i/>
        <sz val="11"/>
        <rFont val="Arial"/>
        <family val="2"/>
      </rPr>
      <t>(value can change based on both credit hours and weeks throughout the summer semester that you will be attending classes)</t>
    </r>
  </si>
  <si>
    <t>ESTIMATED TOTAL COST OF ATTENDANCE (for financial aid purposes; your estimated balance will be the estimated tuition and fees only unless living on-campus)</t>
  </si>
  <si>
    <t>&lt;-- enter number of weeks you will actually be attending classes</t>
  </si>
  <si>
    <t>Level</t>
  </si>
  <si>
    <t>Cost Element</t>
  </si>
  <si>
    <t>University Tuition</t>
  </si>
  <si>
    <t>Graduate</t>
  </si>
  <si>
    <t>University Fees</t>
  </si>
  <si>
    <t>Annual Amount</t>
  </si>
  <si>
    <t>Semester Amount</t>
  </si>
  <si>
    <t>Per Credit Hour</t>
  </si>
  <si>
    <t>Residency</t>
  </si>
  <si>
    <t>Tuition and Fees Combined: Annual</t>
  </si>
  <si>
    <t>Tuition and Fees Combined: Semester</t>
  </si>
  <si>
    <t>Tuition and Fees Combined: Per Credit Hour</t>
  </si>
  <si>
    <t>Amount for 32 Weeks</t>
  </si>
  <si>
    <t>Per Week</t>
  </si>
  <si>
    <t>All</t>
  </si>
  <si>
    <t>Books and Supplies</t>
  </si>
  <si>
    <t>N/A</t>
  </si>
  <si>
    <t>Program</t>
  </si>
  <si>
    <t>Resident Per Credit Hour</t>
  </si>
  <si>
    <t>Non-Resident Per Credit Hour</t>
  </si>
  <si>
    <t>Uncapped?</t>
  </si>
  <si>
    <t>N</t>
  </si>
  <si>
    <t>Resident Tuition, Fees, and College Tuition Per Credit Hour</t>
  </si>
  <si>
    <t>Non-Resident Tuition, Fees, and College Tuition Per Credit Hour</t>
  </si>
  <si>
    <t>Online Fee?</t>
  </si>
  <si>
    <t>Are you admitted as a WV Resident or Non-Resident of the State?</t>
  </si>
  <si>
    <t>Choose Residency</t>
  </si>
  <si>
    <t>Choose your level, college, and/or program of study</t>
  </si>
  <si>
    <t>Are you an undergraduate or graduate/professional student?</t>
  </si>
  <si>
    <t>Graduate/Professional</t>
  </si>
  <si>
    <t>Choose Level</t>
  </si>
  <si>
    <t>How many weeks will you actively be taking classes throughout summer?</t>
  </si>
  <si>
    <t>Choose Level and College (Program)</t>
  </si>
  <si>
    <t>Input</t>
  </si>
  <si>
    <t>Response</t>
  </si>
  <si>
    <t>Translated</t>
  </si>
  <si>
    <t>T&amp;F Calculation per Credit Hour</t>
  </si>
  <si>
    <t>Capped Hours</t>
  </si>
  <si>
    <t>Uncapped Hours</t>
  </si>
  <si>
    <t>Credit Hours</t>
  </si>
  <si>
    <t>Weeks</t>
  </si>
  <si>
    <t>Full-Time Hours for Level</t>
  </si>
  <si>
    <t>Hours for Calculation</t>
  </si>
  <si>
    <t>Tuition and Fees</t>
  </si>
  <si>
    <t>Resident Calculations in Next Cells (for testing)</t>
  </si>
  <si>
    <t>Non-Resident Calculations in Next Cells (for testing)</t>
  </si>
  <si>
    <t>Per Credit Hour R&amp;B based on UG/GR</t>
  </si>
  <si>
    <t>Calculations by week (for testing)</t>
  </si>
  <si>
    <t>Room and Board Based on Weeks</t>
  </si>
  <si>
    <t>UG Personal</t>
  </si>
  <si>
    <t>GR Personal</t>
  </si>
  <si>
    <t>Personal Based on Credits</t>
  </si>
  <si>
    <t>Books Based on Credits</t>
  </si>
  <si>
    <t>R Transportation</t>
  </si>
  <si>
    <t>NR Transportation</t>
  </si>
  <si>
    <t>Transportation Based on Weeks</t>
  </si>
  <si>
    <t>Credits</t>
  </si>
  <si>
    <t>GR - Regular (Undecided Major, not online programs)</t>
  </si>
  <si>
    <t>GR - College of Business and Economics (not online programs)</t>
  </si>
  <si>
    <t>GR - Davis College of Agriculture, Natural Resources and Design (not online programs)</t>
  </si>
  <si>
    <t>GR - Eberly College of Arts and Sciences (not online programs)</t>
  </si>
  <si>
    <t>GR - HSC Medicine - Athletic Training (not online programs)</t>
  </si>
  <si>
    <t>GR - HSC Medicine - Physician Assistant (not online programs)</t>
  </si>
  <si>
    <t>GR - HSC Medicine - Occupational Therapy (not online programs)</t>
  </si>
  <si>
    <t>GR - HSC Medicine - Pathology Assistant (not online programs)</t>
  </si>
  <si>
    <t>GR - HSC Public Health - Health Administration (not online programs)</t>
  </si>
  <si>
    <t>GR - Statler College of Engineering and Mineral Resources (not online programs)</t>
  </si>
  <si>
    <t>Input Your Anticipated Summer Information Below for Morgantown Graduate-Professional Programs (Not Online)</t>
  </si>
  <si>
    <t>PR - HSC Medicine - Doctorate of Audiology (not online programs)</t>
  </si>
  <si>
    <t>PR - HSC Medicine - Medical Professional (M1-M3) (not online programs)</t>
  </si>
  <si>
    <t>PR - HSC Medicine - Medical Professional (M4) (not online programs)</t>
  </si>
  <si>
    <t>PR - HSC Medicine - Physical Therapy Doctorate (not online programs)</t>
  </si>
  <si>
    <t>GR - HSC Medicine - Speech-Language Pathology (not online programs)</t>
  </si>
  <si>
    <t>GR - HSC Medicine - Medicine (not online programs)</t>
  </si>
  <si>
    <t>PR - HSC Nursing - Certified Registered Nurse Anesthetist (not online programs)</t>
  </si>
  <si>
    <t>GR - HSC Nursing - Nursing (not online programs)</t>
  </si>
  <si>
    <t>PR - HSC Pharmacy - Pharm D. Traditional (R3, R4) (not online programs)</t>
  </si>
  <si>
    <t>PR - HSC Pharmacy - Pharm D. Traditional (RA, RB) (not online programs)</t>
  </si>
  <si>
    <t>GR - HSC Public Health - Masters and Doctorate (not online programs)</t>
  </si>
  <si>
    <t>GR - HSC Medicine - Medical Laboratory Science (not online programs)</t>
  </si>
  <si>
    <t>GR - College of Applied Human Sciences (not online programs)</t>
  </si>
  <si>
    <t>PR - College of Applied Human Sciences (not online programs)</t>
  </si>
  <si>
    <t>PR - HSC Medicine - Occupational Therapy</t>
  </si>
  <si>
    <t>How many degree-pursuant credit hours will you be taking in summer?</t>
  </si>
  <si>
    <r>
      <t xml:space="preserve">Estimated Books, Course Materials, Supplies, and Equipment
</t>
    </r>
    <r>
      <rPr>
        <i/>
        <sz val="11"/>
        <rFont val="Arial"/>
        <family val="2"/>
      </rPr>
      <t>(value can change based on credit hours)</t>
    </r>
  </si>
  <si>
    <r>
      <t xml:space="preserve">Estimated Housing and Food                                                  </t>
    </r>
    <r>
      <rPr>
        <i/>
        <sz val="11"/>
        <rFont val="Arial"/>
        <family val="2"/>
      </rPr>
      <t>(value can change based on the weeks throughout the summer semester that you will be attending classes)</t>
    </r>
  </si>
  <si>
    <t>Housing and Food Combined: 32 Weeks</t>
  </si>
  <si>
    <t>Off-Campus Housing</t>
  </si>
  <si>
    <t>Off-Campus Food</t>
  </si>
  <si>
    <t>Housing</t>
  </si>
  <si>
    <t>Food</t>
  </si>
  <si>
    <t>Personal Expenses</t>
  </si>
  <si>
    <t>Transportation Expenses</t>
  </si>
  <si>
    <t>Res Year</t>
  </si>
  <si>
    <t>Res Sem</t>
  </si>
  <si>
    <t>NR Sem</t>
  </si>
  <si>
    <t>NR Year</t>
  </si>
  <si>
    <t>GR - HSC Dentistry - Dental Hygiene (not online programs)</t>
  </si>
  <si>
    <t>PR - HSC Dentistry - Dental Professional (not Post DDS, not online programs)</t>
  </si>
  <si>
    <t>GR - HSC Pharmacy - Pharmacy (not online programs)</t>
  </si>
  <si>
    <t>PR - College of Law (not online programs)</t>
  </si>
  <si>
    <t>GR - Creative Arts &amp; Media (not online programs)</t>
  </si>
  <si>
    <t>Confirmed via https://tuition.wvu.edu/mountaineer-athletics-advantage-fee that the athletic fee isn't charged for summer semesters.</t>
  </si>
  <si>
    <t>Res Semester</t>
  </si>
  <si>
    <t>NR Semester</t>
  </si>
  <si>
    <t>Tuition</t>
  </si>
  <si>
    <t>Fees</t>
  </si>
  <si>
    <t>GR - HSC Dentistry - Dentistry (post D.D.S.)  (not online programs)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</si>
</sst>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&quot;$&quot;#,##0"/>
    <numFmt numFmtId="165" formatCode="_(&quot;$&quot;* #,##0_);_(&quot;$&quot;* \(#,##0\);_(&quot;$&quot;* &quot;-&quot;??_);_(@_)"/>
    <numFmt numFmtId="166" formatCode="&quot;$&quot;#,##0.00"/>
  </numFmts>
  <fonts count="33">
    <font>
      <sz val="10"/>
      <name val="Arial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name val="Geneva"/>
    </font>
    <font>
      <b/>
      <sz val="12"/>
      <name val="Arial"/>
      <family val="2"/>
    </font>
    <font>
      <b/>
      <i/>
      <sz val="11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i/>
      <sz val="10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sz val="10"/>
      <name val="Arial"/>
      <family val="2"/>
    </font>
    <font>
      <sz val="11"/>
      <color rgb="FF3F3F7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4" tint="-0.249977111117893"/>
      <name val="Arial"/>
      <family val="2"/>
    </font>
    <font>
      <sz val="11"/>
      <color theme="8" tint="-0.499984740745262"/>
      <name val="Arial"/>
      <family val="2"/>
    </font>
    <font>
      <sz val="11"/>
      <color theme="9" tint="-0.249977111117893"/>
      <name val="Arial"/>
      <family val="2"/>
    </font>
    <font>
      <sz val="11"/>
      <color theme="7" tint="0.39997558519241921"/>
      <name val="Arial"/>
      <family val="2"/>
    </font>
    <font>
      <sz val="11"/>
      <color theme="2" tint="-0.749992370372631"/>
      <name val="Arial"/>
      <family val="2"/>
    </font>
    <font>
      <sz val="11"/>
      <color rgb="FF3F3F76"/>
      <name val="Arial"/>
      <family val="2"/>
    </font>
    <font>
      <b/>
      <sz val="11"/>
      <color rgb="FFFA7D00"/>
      <name val="Arial"/>
      <family val="2"/>
    </font>
    <font>
      <i/>
      <sz val="11"/>
      <color rgb="FF7F7F7F"/>
      <name val="Arial"/>
      <family val="2"/>
    </font>
    <font>
      <sz val="11"/>
      <color rgb="FF002060"/>
      <name val="Arial"/>
      <family val="2"/>
    </font>
    <font>
      <b/>
      <sz val="11"/>
      <color rgb="FF002060"/>
      <name val="Arial"/>
      <family val="2"/>
    </font>
    <font>
      <i/>
      <sz val="11"/>
      <color theme="0"/>
      <name val="Arial"/>
      <family val="2"/>
    </font>
    <font>
      <sz val="11"/>
      <color theme="9" tint="-0.499984740745262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1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8">
    <xf numFmtId="0" fontId="0" fillId="0" borderId="0"/>
    <xf numFmtId="0" fontId="5" fillId="0" borderId="0"/>
    <xf numFmtId="0" fontId="1" fillId="0" borderId="0"/>
    <xf numFmtId="44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4" fillId="5" borderId="3" applyNumberFormat="0" applyAlignment="0" applyProtection="0"/>
    <xf numFmtId="0" fontId="15" fillId="6" borderId="3" applyNumberFormat="0" applyAlignment="0" applyProtection="0"/>
    <xf numFmtId="0" fontId="16" fillId="0" borderId="0" applyNumberFormat="0" applyFill="0" applyBorder="0" applyAlignment="0" applyProtection="0"/>
  </cellStyleXfs>
  <cellXfs count="68">
    <xf numFmtId="0" fontId="0" fillId="0" borderId="0" xfId="0"/>
    <xf numFmtId="0" fontId="3" fillId="0" borderId="0" xfId="0" applyFont="1"/>
    <xf numFmtId="0" fontId="4" fillId="0" borderId="0" xfId="0" applyFont="1"/>
    <xf numFmtId="0" fontId="11" fillId="2" borderId="2" xfId="0" applyFont="1" applyFill="1" applyBorder="1" applyAlignment="1" applyProtection="1">
      <alignment horizontal="center" vertical="top"/>
      <protection locked="0"/>
    </xf>
    <xf numFmtId="0" fontId="11" fillId="2" borderId="2" xfId="0" applyFont="1" applyFill="1" applyBorder="1" applyAlignment="1" applyProtection="1">
      <alignment horizontal="center" vertical="top" wrapText="1"/>
      <protection locked="0"/>
    </xf>
    <xf numFmtId="0" fontId="10" fillId="0" borderId="0" xfId="0" applyFont="1" applyAlignment="1">
      <alignment vertical="top"/>
    </xf>
    <xf numFmtId="0" fontId="9" fillId="2" borderId="1" xfId="0" applyFont="1" applyFill="1" applyBorder="1" applyAlignment="1">
      <alignment vertical="top" wrapText="1"/>
    </xf>
    <xf numFmtId="0" fontId="0" fillId="0" borderId="0" xfId="0" applyAlignment="1">
      <alignment vertical="top"/>
    </xf>
    <xf numFmtId="0" fontId="9" fillId="3" borderId="1" xfId="0" applyFont="1" applyFill="1" applyBorder="1" applyAlignment="1">
      <alignment vertical="top" wrapText="1"/>
    </xf>
    <xf numFmtId="0" fontId="7" fillId="3" borderId="1" xfId="0" applyFont="1" applyFill="1" applyBorder="1" applyAlignment="1">
      <alignment vertical="top" wrapText="1"/>
    </xf>
    <xf numFmtId="0" fontId="10" fillId="0" borderId="0" xfId="0" applyFont="1" applyAlignment="1">
      <alignment vertical="top" wrapText="1"/>
    </xf>
    <xf numFmtId="0" fontId="11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wrapText="1"/>
    </xf>
    <xf numFmtId="9" fontId="9" fillId="0" borderId="0" xfId="0" applyNumberFormat="1" applyFont="1" applyAlignment="1">
      <alignment horizontal="center" wrapText="1"/>
    </xf>
    <xf numFmtId="0" fontId="17" fillId="0" borderId="0" xfId="0" applyFont="1" applyAlignment="1">
      <alignment horizontal="center" wrapText="1"/>
    </xf>
    <xf numFmtId="0" fontId="18" fillId="0" borderId="0" xfId="0" applyFont="1" applyAlignment="1">
      <alignment horizontal="center"/>
    </xf>
    <xf numFmtId="0" fontId="18" fillId="0" borderId="0" xfId="0" applyFont="1"/>
    <xf numFmtId="0" fontId="19" fillId="0" borderId="0" xfId="0" applyFont="1"/>
    <xf numFmtId="0" fontId="21" fillId="0" borderId="0" xfId="0" applyFont="1" applyAlignment="1">
      <alignment wrapText="1"/>
    </xf>
    <xf numFmtId="0" fontId="22" fillId="0" borderId="0" xfId="0" applyFont="1"/>
    <xf numFmtId="0" fontId="21" fillId="0" borderId="0" xfId="0" applyFont="1"/>
    <xf numFmtId="0" fontId="23" fillId="0" borderId="0" xfId="0" applyFont="1" applyAlignment="1">
      <alignment horizontal="center"/>
    </xf>
    <xf numFmtId="0" fontId="18" fillId="0" borderId="0" xfId="0" applyFont="1" applyAlignment="1">
      <alignment wrapText="1"/>
    </xf>
    <xf numFmtId="0" fontId="17" fillId="0" borderId="0" xfId="0" applyFont="1" applyAlignment="1">
      <alignment horizontal="center"/>
    </xf>
    <xf numFmtId="165" fontId="24" fillId="5" borderId="3" xfId="5" applyNumberFormat="1" applyFont="1"/>
    <xf numFmtId="44" fontId="25" fillId="6" borderId="3" xfId="6" applyNumberFormat="1" applyFont="1"/>
    <xf numFmtId="165" fontId="25" fillId="6" borderId="3" xfId="6" applyNumberFormat="1" applyFont="1"/>
    <xf numFmtId="0" fontId="26" fillId="0" borderId="0" xfId="7" applyFont="1" applyAlignment="1">
      <alignment horizontal="center"/>
    </xf>
    <xf numFmtId="165" fontId="25" fillId="6" borderId="0" xfId="3" applyNumberFormat="1" applyFont="1" applyFill="1" applyBorder="1" applyAlignment="1">
      <alignment horizontal="center"/>
    </xf>
    <xf numFmtId="165" fontId="24" fillId="5" borderId="3" xfId="3" applyNumberFormat="1" applyFont="1" applyFill="1" applyBorder="1"/>
    <xf numFmtId="165" fontId="26" fillId="0" borderId="3" xfId="3" applyNumberFormat="1" applyFont="1" applyBorder="1" applyAlignment="1">
      <alignment horizontal="center"/>
    </xf>
    <xf numFmtId="165" fontId="25" fillId="6" borderId="4" xfId="3" applyNumberFormat="1" applyFont="1" applyFill="1" applyBorder="1" applyAlignment="1">
      <alignment horizontal="center"/>
    </xf>
    <xf numFmtId="0" fontId="9" fillId="2" borderId="2" xfId="0" applyFont="1" applyFill="1" applyBorder="1" applyAlignment="1">
      <alignment vertical="top" wrapText="1"/>
    </xf>
    <xf numFmtId="0" fontId="8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wrapText="1"/>
    </xf>
    <xf numFmtId="0" fontId="27" fillId="0" borderId="0" xfId="0" applyFont="1" applyAlignment="1">
      <alignment wrapText="1"/>
    </xf>
    <xf numFmtId="0" fontId="28" fillId="0" borderId="0" xfId="0" applyFont="1" applyAlignment="1">
      <alignment wrapText="1"/>
    </xf>
    <xf numFmtId="0" fontId="16" fillId="0" borderId="0" xfId="7" applyAlignment="1">
      <alignment horizontal="center" wrapText="1"/>
    </xf>
    <xf numFmtId="0" fontId="16" fillId="0" borderId="0" xfId="7" applyNumberFormat="1" applyAlignment="1">
      <alignment horizontal="center" wrapText="1"/>
    </xf>
    <xf numFmtId="0" fontId="16" fillId="0" borderId="0" xfId="4" applyNumberFormat="1" applyFont="1" applyAlignment="1">
      <alignment horizontal="center" wrapText="1"/>
    </xf>
    <xf numFmtId="164" fontId="11" fillId="3" borderId="2" xfId="0" applyNumberFormat="1" applyFont="1" applyFill="1" applyBorder="1" applyAlignment="1" applyProtection="1">
      <alignment horizontal="right" vertical="top" wrapText="1"/>
      <protection hidden="1"/>
    </xf>
    <xf numFmtId="165" fontId="18" fillId="0" borderId="0" xfId="0" applyNumberFormat="1" applyFont="1"/>
    <xf numFmtId="0" fontId="29" fillId="7" borderId="0" xfId="0" applyFont="1" applyFill="1" applyAlignment="1">
      <alignment horizontal="center" wrapText="1"/>
    </xf>
    <xf numFmtId="0" fontId="20" fillId="7" borderId="0" xfId="0" applyFont="1" applyFill="1"/>
    <xf numFmtId="0" fontId="17" fillId="8" borderId="0" xfId="0" applyFont="1" applyFill="1" applyAlignment="1">
      <alignment horizontal="center" wrapText="1"/>
    </xf>
    <xf numFmtId="0" fontId="29" fillId="9" borderId="0" xfId="0" applyFont="1" applyFill="1" applyAlignment="1">
      <alignment horizontal="center" wrapText="1"/>
    </xf>
    <xf numFmtId="0" fontId="30" fillId="9" borderId="0" xfId="0" applyFont="1" applyFill="1"/>
    <xf numFmtId="0" fontId="17" fillId="10" borderId="0" xfId="0" applyFont="1" applyFill="1" applyAlignment="1">
      <alignment horizontal="center" wrapText="1"/>
    </xf>
    <xf numFmtId="0" fontId="27" fillId="0" borderId="0" xfId="0" applyFont="1"/>
    <xf numFmtId="44" fontId="11" fillId="0" borderId="0" xfId="0" applyNumberFormat="1" applyFont="1"/>
    <xf numFmtId="0" fontId="28" fillId="0" borderId="0" xfId="0" applyFont="1"/>
    <xf numFmtId="0" fontId="27" fillId="0" borderId="0" xfId="3" applyNumberFormat="1" applyFont="1"/>
    <xf numFmtId="164" fontId="9" fillId="4" borderId="2" xfId="0" applyNumberFormat="1" applyFont="1" applyFill="1" applyBorder="1" applyAlignment="1" applyProtection="1">
      <alignment horizontal="right" vertical="top"/>
      <protection hidden="1"/>
    </xf>
    <xf numFmtId="165" fontId="26" fillId="0" borderId="3" xfId="3" applyNumberFormat="1" applyFont="1" applyFill="1" applyBorder="1" applyAlignment="1">
      <alignment horizontal="center"/>
    </xf>
    <xf numFmtId="165" fontId="18" fillId="11" borderId="0" xfId="0" applyNumberFormat="1" applyFont="1" applyFill="1"/>
    <xf numFmtId="166" fontId="18" fillId="0" borderId="2" xfId="0" applyNumberFormat="1" applyFont="1" applyBorder="1" applyAlignment="1">
      <alignment horizontal="left" vertical="top"/>
    </xf>
    <xf numFmtId="0" fontId="6" fillId="12" borderId="0" xfId="0" applyFont="1" applyFill="1" applyAlignment="1">
      <alignment vertical="top"/>
    </xf>
    <xf numFmtId="0" fontId="0" fillId="12" borderId="0" xfId="0" applyFill="1" applyAlignment="1">
      <alignment vertical="top"/>
    </xf>
    <xf numFmtId="0" fontId="0" fillId="12" borderId="0" xfId="0" applyFill="1"/>
    <xf numFmtId="0" fontId="0" fillId="12" borderId="0" xfId="0" applyFill="1" applyAlignment="1">
      <alignment horizontal="center" vertical="top"/>
    </xf>
    <xf numFmtId="0" fontId="11" fillId="13" borderId="0" xfId="0" applyFont="1" applyFill="1"/>
    <xf numFmtId="0" fontId="18" fillId="13" borderId="2" xfId="0" applyFont="1" applyFill="1" applyBorder="1" applyAlignment="1">
      <alignment horizontal="left" vertical="top"/>
    </xf>
    <xf numFmtId="166" fontId="18" fillId="0" borderId="2" xfId="0" applyNumberFormat="1" applyFont="1" applyFill="1" applyBorder="1" applyAlignment="1">
      <alignment horizontal="left" vertical="top"/>
    </xf>
    <xf numFmtId="0" fontId="11" fillId="13" borderId="2" xfId="0" applyFont="1" applyFill="1" applyBorder="1" applyAlignment="1">
      <alignment horizontal="left" vertical="top"/>
    </xf>
    <xf numFmtId="0" fontId="11" fillId="13" borderId="0" xfId="0" applyFont="1" applyFill="1" applyAlignment="1">
      <alignment wrapText="1"/>
    </xf>
  </cellXfs>
  <cellStyles count="8">
    <cellStyle name="Calculation" xfId="6" builtinId="22"/>
    <cellStyle name="Currency" xfId="3" builtinId="4"/>
    <cellStyle name="Explanatory Text" xfId="7" builtinId="53"/>
    <cellStyle name="Input" xfId="5" builtinId="20"/>
    <cellStyle name="Normal" xfId="0" builtinId="0"/>
    <cellStyle name="Normal 2" xfId="1" xr:uid="{00000000-0005-0000-0000-000002000000}"/>
    <cellStyle name="Normal 3" xfId="2" xr:uid="{00000000-0005-0000-0000-000003000000}"/>
    <cellStyle name="Percent" xfId="4" builtinId="5"/>
  </cellStyles>
  <dxfs count="0"/>
  <tableStyles count="0" defaultTableStyle="TableStyleMedium2" defaultPivotStyle="PivotStyleLight16"/>
  <colors>
    <mruColors>
      <color rgb="FFFFFF66"/>
      <color rgb="FFCC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FF00"/>
  </sheetPr>
  <dimension ref="A1:N25"/>
  <sheetViews>
    <sheetView tabSelected="1" workbookViewId="0">
      <selection activeCell="C9" sqref="C9"/>
    </sheetView>
  </sheetViews>
  <sheetFormatPr defaultColWidth="9.1796875" defaultRowHeight="10"/>
  <cols>
    <col min="1" max="1" width="46.453125" style="1" customWidth="1"/>
    <col min="2" max="2" width="91" style="1" customWidth="1"/>
    <col min="3" max="3" width="33.453125" style="1" bestFit="1" customWidth="1"/>
    <col min="4" max="4" width="5.7265625" style="1" customWidth="1"/>
    <col min="5" max="5" width="1.26953125" style="1" customWidth="1"/>
    <col min="6" max="6" width="40.26953125" style="1" customWidth="1"/>
    <col min="7" max="7" width="2.7265625" style="1" customWidth="1"/>
    <col min="8" max="8" width="1.26953125" style="1" customWidth="1"/>
    <col min="9" max="9" width="13" style="1" customWidth="1"/>
    <col min="10" max="10" width="1.26953125" style="1" customWidth="1"/>
    <col min="11" max="11" width="8.81640625" style="1" customWidth="1"/>
    <col min="12" max="12" width="1.26953125" style="1" customWidth="1"/>
    <col min="13" max="13" width="7.54296875" style="1" customWidth="1"/>
    <col min="14" max="14" width="2.7265625" style="1" customWidth="1"/>
    <col min="15" max="31" width="9.1796875" style="1"/>
    <col min="32" max="32" width="9.1796875" style="1" customWidth="1"/>
    <col min="33" max="16384" width="9.1796875" style="1"/>
  </cols>
  <sheetData>
    <row r="1" spans="1:4" customFormat="1" ht="15.5">
      <c r="A1" s="59" t="s">
        <v>88</v>
      </c>
      <c r="B1" s="60"/>
      <c r="C1" s="60"/>
      <c r="D1" s="60"/>
    </row>
    <row r="2" spans="1:4" customFormat="1" ht="12.5">
      <c r="A2" s="60"/>
      <c r="B2" s="60"/>
      <c r="C2" s="60"/>
      <c r="D2" s="61"/>
    </row>
    <row r="3" spans="1:4" customFormat="1" ht="28">
      <c r="A3" s="34" t="s">
        <v>46</v>
      </c>
      <c r="B3" s="3" t="s">
        <v>47</v>
      </c>
      <c r="C3" s="5" t="s">
        <v>13</v>
      </c>
      <c r="D3" s="61"/>
    </row>
    <row r="4" spans="1:4" customFormat="1" ht="12.5">
      <c r="A4" s="60"/>
      <c r="B4" s="62"/>
      <c r="C4" s="60"/>
      <c r="D4" s="61"/>
    </row>
    <row r="5" spans="1:4" customFormat="1" ht="28">
      <c r="A5" s="34" t="s">
        <v>49</v>
      </c>
      <c r="B5" s="3" t="s">
        <v>51</v>
      </c>
      <c r="C5" s="5" t="s">
        <v>13</v>
      </c>
      <c r="D5" s="61"/>
    </row>
    <row r="6" spans="1:4" customFormat="1" ht="12.5">
      <c r="A6" s="60"/>
      <c r="B6" s="62"/>
      <c r="C6" s="60"/>
      <c r="D6" s="61"/>
    </row>
    <row r="7" spans="1:4" customFormat="1" ht="28">
      <c r="A7" s="6" t="s">
        <v>48</v>
      </c>
      <c r="B7" s="4" t="s">
        <v>53</v>
      </c>
      <c r="C7" s="5" t="s">
        <v>13</v>
      </c>
      <c r="D7" s="61"/>
    </row>
    <row r="8" spans="1:4" customFormat="1" ht="12.5">
      <c r="A8" s="60"/>
      <c r="B8" s="62"/>
      <c r="C8" s="60"/>
      <c r="D8" s="61"/>
    </row>
    <row r="9" spans="1:4" customFormat="1" ht="28">
      <c r="A9" s="6" t="s">
        <v>104</v>
      </c>
      <c r="B9" s="3">
        <v>1</v>
      </c>
      <c r="C9" s="5" t="s">
        <v>14</v>
      </c>
      <c r="D9" s="61"/>
    </row>
    <row r="10" spans="1:4" customFormat="1" ht="12.5">
      <c r="A10" s="60"/>
      <c r="B10" s="62"/>
      <c r="C10" s="60"/>
      <c r="D10" s="61"/>
    </row>
    <row r="11" spans="1:4" customFormat="1" ht="28">
      <c r="A11" s="6" t="s">
        <v>52</v>
      </c>
      <c r="B11" s="3">
        <v>1</v>
      </c>
      <c r="C11" s="10" t="s">
        <v>20</v>
      </c>
      <c r="D11" s="61"/>
    </row>
    <row r="12" spans="1:4" customFormat="1" ht="12.5">
      <c r="A12" s="60"/>
      <c r="B12" s="60"/>
      <c r="C12" s="60"/>
      <c r="D12" s="61"/>
    </row>
    <row r="13" spans="1:4" customFormat="1" ht="12.5">
      <c r="A13" s="60"/>
      <c r="B13" s="60"/>
      <c r="C13" s="60"/>
      <c r="D13" s="61"/>
    </row>
    <row r="14" spans="1:4" customFormat="1" ht="12.5">
      <c r="A14" s="7"/>
      <c r="B14" s="7"/>
      <c r="C14" s="7"/>
    </row>
    <row r="15" spans="1:4" customFormat="1" ht="12.5">
      <c r="A15" s="7"/>
      <c r="B15" s="7"/>
      <c r="C15" s="7"/>
    </row>
    <row r="16" spans="1:4" customFormat="1" ht="15.5">
      <c r="A16" s="59" t="s">
        <v>15</v>
      </c>
      <c r="B16" s="60"/>
      <c r="C16" s="60"/>
      <c r="D16" s="61"/>
    </row>
    <row r="17" spans="1:14" ht="12.5">
      <c r="A17" s="60"/>
      <c r="B17" s="60"/>
      <c r="C17" s="60"/>
      <c r="D17" s="61"/>
    </row>
    <row r="18" spans="1:14" ht="43">
      <c r="A18" s="8" t="s">
        <v>16</v>
      </c>
      <c r="B18" s="43" t="e">
        <f>IF(Calcs!B14&gt;0,Calcs!B14,"#VALUE")</f>
        <v>#VALUE!</v>
      </c>
      <c r="C18" s="60"/>
      <c r="D18" s="61"/>
      <c r="E18"/>
      <c r="F18"/>
      <c r="G18"/>
      <c r="H18"/>
      <c r="I18"/>
      <c r="J18"/>
      <c r="K18"/>
      <c r="L18"/>
      <c r="M18"/>
      <c r="N18"/>
    </row>
    <row r="19" spans="1:14" ht="42.5">
      <c r="A19" s="8" t="s">
        <v>105</v>
      </c>
      <c r="B19" s="43" t="str">
        <f>IF(Calcs!E12&gt;0,Calcs!E12,"#VALUE")</f>
        <v>#VALUE</v>
      </c>
      <c r="C19" s="60"/>
      <c r="D19" s="61"/>
      <c r="E19"/>
      <c r="F19"/>
      <c r="G19"/>
      <c r="H19"/>
      <c r="I19"/>
      <c r="J19"/>
      <c r="K19"/>
      <c r="L19"/>
      <c r="M19"/>
      <c r="N19"/>
    </row>
    <row r="20" spans="1:14" ht="57.5">
      <c r="A20" s="8" t="s">
        <v>106</v>
      </c>
      <c r="B20" s="43" t="e">
        <f>IF(Calcs!H11&gt;0,Calcs!H11,"#VALUE")</f>
        <v>#VALUE!</v>
      </c>
      <c r="C20" s="60"/>
      <c r="D20" s="61"/>
      <c r="E20"/>
      <c r="F20"/>
      <c r="G20"/>
      <c r="H20"/>
      <c r="I20"/>
      <c r="J20"/>
      <c r="K20"/>
      <c r="L20"/>
      <c r="M20"/>
      <c r="N20"/>
    </row>
    <row r="21" spans="1:14" ht="57.5">
      <c r="A21" s="8" t="s">
        <v>17</v>
      </c>
      <c r="B21" s="43" t="str">
        <f>IF(Calcs!N12&gt;0,Calcs!N12,"#VALUE")</f>
        <v>#VALUE</v>
      </c>
      <c r="C21" s="60"/>
      <c r="D21" s="61"/>
      <c r="E21"/>
      <c r="F21"/>
      <c r="G21"/>
      <c r="H21"/>
      <c r="I21"/>
      <c r="J21"/>
      <c r="K21"/>
      <c r="L21"/>
      <c r="M21"/>
      <c r="N21"/>
    </row>
    <row r="22" spans="1:14" ht="57.5">
      <c r="A22" s="8" t="s">
        <v>18</v>
      </c>
      <c r="B22" s="43" t="str">
        <f>IF(Calcs!K12&gt;0,Calcs!K12,0)</f>
        <v>#VALUE</v>
      </c>
      <c r="C22" s="60"/>
      <c r="D22" s="61"/>
      <c r="E22"/>
      <c r="F22"/>
      <c r="G22"/>
      <c r="H22"/>
      <c r="I22"/>
      <c r="J22"/>
      <c r="K22"/>
      <c r="L22"/>
      <c r="M22"/>
      <c r="N22"/>
    </row>
    <row r="23" spans="1:14" ht="56">
      <c r="A23" s="9" t="s">
        <v>19</v>
      </c>
      <c r="B23" s="55" t="e">
        <f>SUM(B18:B22)</f>
        <v>#VALUE!</v>
      </c>
      <c r="C23" s="60"/>
      <c r="D23" s="61"/>
      <c r="E23"/>
      <c r="F23"/>
      <c r="G23"/>
      <c r="H23"/>
      <c r="I23"/>
      <c r="J23"/>
      <c r="K23"/>
      <c r="L23"/>
      <c r="M23"/>
      <c r="N23"/>
    </row>
    <row r="24" spans="1:14" ht="12.5">
      <c r="A24" s="61"/>
      <c r="B24" s="61"/>
      <c r="C24" s="61"/>
      <c r="D24" s="61"/>
    </row>
    <row r="25" spans="1:14" ht="12.5">
      <c r="A25" s="60"/>
      <c r="B25" s="60"/>
      <c r="C25" s="60"/>
      <c r="D25" s="61"/>
    </row>
  </sheetData>
  <dataConsolidate/>
  <phoneticPr fontId="2" type="noConversion"/>
  <dataValidations count="4">
    <dataValidation type="list" allowBlank="1" showInputMessage="1" showErrorMessage="1" sqref="B5" xr:uid="{00000000-0002-0000-0000-000000000000}">
      <formula1>Level</formula1>
    </dataValidation>
    <dataValidation type="whole" operator="greaterThanOrEqual" showInputMessage="1" showErrorMessage="1" error="Enter whole number" prompt="Enter whole number" sqref="B11 B9" xr:uid="{00000000-0002-0000-0000-000002000000}">
      <formula1>1</formula1>
    </dataValidation>
    <dataValidation type="list" allowBlank="1" showInputMessage="1" showErrorMessage="1" sqref="B7" xr:uid="{00000000-0002-0000-0000-000003000000}">
      <formula1>Program</formula1>
    </dataValidation>
    <dataValidation type="list" allowBlank="1" showInputMessage="1" showErrorMessage="1" sqref="B3" xr:uid="{1CC5D8C5-1A7F-4527-851F-804CD7D38AB7}">
      <formula1>Residency</formula1>
    </dataValidation>
  </dataValidations>
  <pageMargins left="0.5" right="0.5" top="0.5" bottom="0.5" header="0.3" footer="0.3"/>
  <pageSetup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1">
    <tabColor rgb="FF00B050"/>
    <pageSetUpPr fitToPage="1"/>
  </sheetPr>
  <dimension ref="A1:BC32"/>
  <sheetViews>
    <sheetView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K32" sqref="K32"/>
    </sheetView>
  </sheetViews>
  <sheetFormatPr defaultColWidth="9.1796875" defaultRowHeight="14"/>
  <cols>
    <col min="1" max="1" width="91.81640625" style="24" bestFit="1" customWidth="1"/>
    <col min="2" max="3" width="15.7265625" style="17" customWidth="1"/>
    <col min="4" max="4" width="9" style="17" customWidth="1"/>
    <col min="5" max="6" width="15.7265625" style="17" customWidth="1"/>
    <col min="7" max="7" width="15.81640625" style="17" bestFit="1" customWidth="1"/>
    <col min="8" max="8" width="15.81640625" style="17" customWidth="1"/>
    <col min="9" max="9" width="15.453125" style="17" bestFit="1" customWidth="1"/>
    <col min="10" max="10" width="17.54296875" style="18" customWidth="1"/>
    <col min="11" max="11" width="9" style="18" bestFit="1" customWidth="1"/>
    <col min="12" max="15" width="8.7265625" style="18" bestFit="1" customWidth="1"/>
    <col min="16" max="32" width="9.81640625" style="18" bestFit="1" customWidth="1"/>
    <col min="33" max="33" width="17.54296875" style="18" customWidth="1"/>
    <col min="34" max="34" width="12.7265625" style="18" bestFit="1" customWidth="1"/>
    <col min="35" max="35" width="8.7265625" style="18" bestFit="1" customWidth="1"/>
    <col min="36" max="55" width="9.81640625" style="18" bestFit="1" customWidth="1"/>
    <col min="56" max="16384" width="9.1796875" style="18"/>
  </cols>
  <sheetData>
    <row r="1" spans="1:55" s="16" customFormat="1" ht="70.5">
      <c r="A1" s="16" t="s">
        <v>53</v>
      </c>
      <c r="B1" s="14" t="s">
        <v>39</v>
      </c>
      <c r="C1" s="14" t="s">
        <v>40</v>
      </c>
      <c r="D1" s="16" t="s">
        <v>12</v>
      </c>
      <c r="E1" s="14" t="s">
        <v>43</v>
      </c>
      <c r="F1" s="14" t="s">
        <v>44</v>
      </c>
      <c r="G1" s="16" t="s">
        <v>41</v>
      </c>
      <c r="H1" s="16" t="s">
        <v>45</v>
      </c>
      <c r="I1" s="25" t="s">
        <v>7</v>
      </c>
      <c r="J1" s="45" t="s">
        <v>65</v>
      </c>
      <c r="K1" s="47">
        <v>1</v>
      </c>
      <c r="L1" s="47">
        <v>2</v>
      </c>
      <c r="M1" s="47">
        <v>3</v>
      </c>
      <c r="N1" s="47">
        <v>4</v>
      </c>
      <c r="O1" s="47">
        <v>5</v>
      </c>
      <c r="P1" s="47">
        <v>6</v>
      </c>
      <c r="Q1" s="47">
        <v>7</v>
      </c>
      <c r="R1" s="47">
        <v>8</v>
      </c>
      <c r="S1" s="47">
        <v>9</v>
      </c>
      <c r="T1" s="47">
        <v>10</v>
      </c>
      <c r="U1" s="47">
        <v>11</v>
      </c>
      <c r="V1" s="47">
        <v>12</v>
      </c>
      <c r="W1" s="47">
        <v>13</v>
      </c>
      <c r="X1" s="47">
        <v>14</v>
      </c>
      <c r="Y1" s="47">
        <v>15</v>
      </c>
      <c r="Z1" s="47">
        <v>16</v>
      </c>
      <c r="AA1" s="47">
        <v>17</v>
      </c>
      <c r="AB1" s="47">
        <v>18</v>
      </c>
      <c r="AC1" s="47">
        <v>19</v>
      </c>
      <c r="AD1" s="47">
        <v>20</v>
      </c>
      <c r="AE1" s="47">
        <v>21</v>
      </c>
      <c r="AF1" s="47">
        <v>22</v>
      </c>
      <c r="AG1" s="48" t="s">
        <v>66</v>
      </c>
      <c r="AH1" s="50">
        <v>1</v>
      </c>
      <c r="AI1" s="50">
        <v>2</v>
      </c>
      <c r="AJ1" s="50">
        <v>3</v>
      </c>
      <c r="AK1" s="50">
        <v>4</v>
      </c>
      <c r="AL1" s="50">
        <v>5</v>
      </c>
      <c r="AM1" s="50">
        <v>6</v>
      </c>
      <c r="AN1" s="50">
        <v>7</v>
      </c>
      <c r="AO1" s="50">
        <v>8</v>
      </c>
      <c r="AP1" s="50">
        <v>9</v>
      </c>
      <c r="AQ1" s="50">
        <v>10</v>
      </c>
      <c r="AR1" s="50">
        <v>11</v>
      </c>
      <c r="AS1" s="50">
        <v>12</v>
      </c>
      <c r="AT1" s="50">
        <v>13</v>
      </c>
      <c r="AU1" s="50">
        <v>14</v>
      </c>
      <c r="AV1" s="50">
        <v>15</v>
      </c>
      <c r="AW1" s="50">
        <v>16</v>
      </c>
      <c r="AX1" s="50">
        <v>17</v>
      </c>
      <c r="AY1" s="50">
        <v>18</v>
      </c>
      <c r="AZ1" s="50">
        <v>19</v>
      </c>
      <c r="BA1" s="50">
        <v>20</v>
      </c>
      <c r="BB1" s="50">
        <v>21</v>
      </c>
      <c r="BC1" s="50">
        <v>22</v>
      </c>
    </row>
    <row r="2" spans="1:55" s="16" customFormat="1" ht="14.5">
      <c r="A2" s="67" t="s">
        <v>101</v>
      </c>
      <c r="B2" s="31">
        <v>48</v>
      </c>
      <c r="C2" s="31">
        <v>67</v>
      </c>
      <c r="D2" s="32">
        <v>0</v>
      </c>
      <c r="E2" s="30">
        <f>B2+D2+TF!$I$2</f>
        <v>722</v>
      </c>
      <c r="F2" s="30">
        <f>C2+D2+TF!$I$4</f>
        <v>1813</v>
      </c>
      <c r="G2" s="17" t="s">
        <v>42</v>
      </c>
      <c r="H2" s="17" t="s">
        <v>42</v>
      </c>
      <c r="I2" s="17" t="s">
        <v>8</v>
      </c>
      <c r="J2" s="45"/>
      <c r="K2" s="44">
        <f>$E$2*K1</f>
        <v>722</v>
      </c>
      <c r="L2" s="44">
        <f>$E$2*L1</f>
        <v>1444</v>
      </c>
      <c r="M2" s="44">
        <f t="shared" ref="M2:T2" si="0">$E$2*M1</f>
        <v>2166</v>
      </c>
      <c r="N2" s="44">
        <f t="shared" si="0"/>
        <v>2888</v>
      </c>
      <c r="O2" s="44">
        <f t="shared" si="0"/>
        <v>3610</v>
      </c>
      <c r="P2" s="44">
        <f t="shared" si="0"/>
        <v>4332</v>
      </c>
      <c r="Q2" s="44">
        <f t="shared" si="0"/>
        <v>5054</v>
      </c>
      <c r="R2" s="44">
        <f t="shared" si="0"/>
        <v>5776</v>
      </c>
      <c r="S2" s="44">
        <f t="shared" si="0"/>
        <v>6498</v>
      </c>
      <c r="T2" s="57">
        <f t="shared" si="0"/>
        <v>7220</v>
      </c>
      <c r="U2" s="57">
        <f t="shared" ref="U2" si="1">$E$2*U1</f>
        <v>7942</v>
      </c>
      <c r="V2" s="57">
        <f t="shared" ref="V2" si="2">$E$2*V1</f>
        <v>8664</v>
      </c>
      <c r="W2" s="57">
        <f t="shared" ref="W2" si="3">$E$2*W1</f>
        <v>9386</v>
      </c>
      <c r="X2" s="57">
        <f t="shared" ref="X2" si="4">$E$2*X1</f>
        <v>10108</v>
      </c>
      <c r="Y2" s="57">
        <f t="shared" ref="Y2" si="5">$E$2*Y1</f>
        <v>10830</v>
      </c>
      <c r="Z2" s="57">
        <f t="shared" ref="Z2" si="6">$E$2*Z1</f>
        <v>11552</v>
      </c>
      <c r="AA2" s="57">
        <f t="shared" ref="AA2" si="7">$E$2*AA1</f>
        <v>12274</v>
      </c>
      <c r="AB2" s="57">
        <f t="shared" ref="AB2" si="8">$E$2*AB1</f>
        <v>12996</v>
      </c>
      <c r="AC2" s="57">
        <f t="shared" ref="AC2" si="9">$E$2*AC1</f>
        <v>13718</v>
      </c>
      <c r="AD2" s="57">
        <f t="shared" ref="AD2" si="10">$E$2*AD1</f>
        <v>14440</v>
      </c>
      <c r="AE2" s="57">
        <f t="shared" ref="AE2" si="11">$E$2*AE1</f>
        <v>15162</v>
      </c>
      <c r="AF2" s="57">
        <f t="shared" ref="AF2" si="12">$E$2*AF1</f>
        <v>15884</v>
      </c>
      <c r="AG2" s="48"/>
      <c r="AH2" s="44">
        <f t="shared" ref="AH2:AP2" si="13">$F$2*AH1</f>
        <v>1813</v>
      </c>
      <c r="AI2" s="44">
        <f t="shared" si="13"/>
        <v>3626</v>
      </c>
      <c r="AJ2" s="44">
        <f t="shared" si="13"/>
        <v>5439</v>
      </c>
      <c r="AK2" s="44">
        <f t="shared" si="13"/>
        <v>7252</v>
      </c>
      <c r="AL2" s="44">
        <f t="shared" si="13"/>
        <v>9065</v>
      </c>
      <c r="AM2" s="44">
        <f t="shared" si="13"/>
        <v>10878</v>
      </c>
      <c r="AN2" s="44">
        <f t="shared" si="13"/>
        <v>12691</v>
      </c>
      <c r="AO2" s="44">
        <f t="shared" si="13"/>
        <v>14504</v>
      </c>
      <c r="AP2" s="57">
        <f t="shared" si="13"/>
        <v>16317</v>
      </c>
      <c r="AQ2" s="57">
        <f t="shared" ref="AQ2:BC2" si="14">$F$2*AQ1</f>
        <v>18130</v>
      </c>
      <c r="AR2" s="57">
        <f t="shared" si="14"/>
        <v>19943</v>
      </c>
      <c r="AS2" s="57">
        <f t="shared" si="14"/>
        <v>21756</v>
      </c>
      <c r="AT2" s="57">
        <f t="shared" si="14"/>
        <v>23569</v>
      </c>
      <c r="AU2" s="57">
        <f t="shared" si="14"/>
        <v>25382</v>
      </c>
      <c r="AV2" s="57">
        <f t="shared" si="14"/>
        <v>27195</v>
      </c>
      <c r="AW2" s="57">
        <f t="shared" si="14"/>
        <v>29008</v>
      </c>
      <c r="AX2" s="57">
        <f t="shared" si="14"/>
        <v>30821</v>
      </c>
      <c r="AY2" s="57">
        <f t="shared" si="14"/>
        <v>32634</v>
      </c>
      <c r="AZ2" s="57">
        <f t="shared" si="14"/>
        <v>34447</v>
      </c>
      <c r="BA2" s="57">
        <f t="shared" si="14"/>
        <v>36260</v>
      </c>
      <c r="BB2" s="57">
        <f t="shared" si="14"/>
        <v>38073</v>
      </c>
      <c r="BC2" s="57">
        <f t="shared" si="14"/>
        <v>39886</v>
      </c>
    </row>
    <row r="3" spans="1:55" s="20" customFormat="1" ht="14.5">
      <c r="A3" s="67" t="s">
        <v>79</v>
      </c>
      <c r="B3" s="31">
        <v>347</v>
      </c>
      <c r="C3" s="31">
        <v>609</v>
      </c>
      <c r="D3" s="32">
        <v>0</v>
      </c>
      <c r="E3" s="30">
        <f>B3+D3+TF!$I$2</f>
        <v>1021</v>
      </c>
      <c r="F3" s="30">
        <f>C3+D3+TF!$I$4</f>
        <v>2355</v>
      </c>
      <c r="G3" s="17" t="s">
        <v>42</v>
      </c>
      <c r="H3" s="17" t="s">
        <v>42</v>
      </c>
      <c r="I3" s="17" t="s">
        <v>8</v>
      </c>
      <c r="J3" s="46" t="s">
        <v>37</v>
      </c>
      <c r="K3" s="44">
        <f>$E$3*K1</f>
        <v>1021</v>
      </c>
      <c r="L3" s="44">
        <f t="shared" ref="L3:AF3" si="15">$E$3*L1</f>
        <v>2042</v>
      </c>
      <c r="M3" s="44">
        <f t="shared" si="15"/>
        <v>3063</v>
      </c>
      <c r="N3" s="44">
        <f t="shared" si="15"/>
        <v>4084</v>
      </c>
      <c r="O3" s="44">
        <f t="shared" si="15"/>
        <v>5105</v>
      </c>
      <c r="P3" s="44">
        <f t="shared" si="15"/>
        <v>6126</v>
      </c>
      <c r="Q3" s="44">
        <f t="shared" si="15"/>
        <v>7147</v>
      </c>
      <c r="R3" s="44">
        <f t="shared" si="15"/>
        <v>8168</v>
      </c>
      <c r="S3" s="44">
        <f t="shared" si="15"/>
        <v>9189</v>
      </c>
      <c r="T3" s="57">
        <f t="shared" si="15"/>
        <v>10210</v>
      </c>
      <c r="U3" s="57">
        <f t="shared" si="15"/>
        <v>11231</v>
      </c>
      <c r="V3" s="57">
        <f t="shared" si="15"/>
        <v>12252</v>
      </c>
      <c r="W3" s="57">
        <f t="shared" si="15"/>
        <v>13273</v>
      </c>
      <c r="X3" s="57">
        <f t="shared" si="15"/>
        <v>14294</v>
      </c>
      <c r="Y3" s="57">
        <f t="shared" si="15"/>
        <v>15315</v>
      </c>
      <c r="Z3" s="57">
        <f t="shared" si="15"/>
        <v>16336</v>
      </c>
      <c r="AA3" s="57">
        <f t="shared" si="15"/>
        <v>17357</v>
      </c>
      <c r="AB3" s="57">
        <f t="shared" si="15"/>
        <v>18378</v>
      </c>
      <c r="AC3" s="57">
        <f t="shared" si="15"/>
        <v>19399</v>
      </c>
      <c r="AD3" s="57">
        <f t="shared" si="15"/>
        <v>20420</v>
      </c>
      <c r="AE3" s="57">
        <f t="shared" si="15"/>
        <v>21441</v>
      </c>
      <c r="AF3" s="57">
        <f t="shared" si="15"/>
        <v>22462</v>
      </c>
      <c r="AG3" s="49" t="s">
        <v>37</v>
      </c>
      <c r="AH3" s="44">
        <f>$F$3*AH1</f>
        <v>2355</v>
      </c>
      <c r="AI3" s="44">
        <f t="shared" ref="AI3:BC3" si="16">$F$3*AI1</f>
        <v>4710</v>
      </c>
      <c r="AJ3" s="44">
        <f t="shared" si="16"/>
        <v>7065</v>
      </c>
      <c r="AK3" s="44">
        <f t="shared" si="16"/>
        <v>9420</v>
      </c>
      <c r="AL3" s="44">
        <f t="shared" si="16"/>
        <v>11775</v>
      </c>
      <c r="AM3" s="44">
        <f t="shared" si="16"/>
        <v>14130</v>
      </c>
      <c r="AN3" s="44">
        <f t="shared" si="16"/>
        <v>16485</v>
      </c>
      <c r="AO3" s="44">
        <f t="shared" si="16"/>
        <v>18840</v>
      </c>
      <c r="AP3" s="57">
        <f t="shared" si="16"/>
        <v>21195</v>
      </c>
      <c r="AQ3" s="57">
        <f t="shared" si="16"/>
        <v>23550</v>
      </c>
      <c r="AR3" s="57">
        <f t="shared" si="16"/>
        <v>25905</v>
      </c>
      <c r="AS3" s="57">
        <f t="shared" si="16"/>
        <v>28260</v>
      </c>
      <c r="AT3" s="57">
        <f t="shared" si="16"/>
        <v>30615</v>
      </c>
      <c r="AU3" s="57">
        <f t="shared" si="16"/>
        <v>32970</v>
      </c>
      <c r="AV3" s="57">
        <f t="shared" si="16"/>
        <v>35325</v>
      </c>
      <c r="AW3" s="57">
        <f t="shared" si="16"/>
        <v>37680</v>
      </c>
      <c r="AX3" s="57">
        <f t="shared" si="16"/>
        <v>40035</v>
      </c>
      <c r="AY3" s="57">
        <f t="shared" si="16"/>
        <v>42390</v>
      </c>
      <c r="AZ3" s="57">
        <f t="shared" si="16"/>
        <v>44745</v>
      </c>
      <c r="BA3" s="57">
        <f t="shared" si="16"/>
        <v>47100</v>
      </c>
      <c r="BB3" s="57">
        <f t="shared" si="16"/>
        <v>49455</v>
      </c>
      <c r="BC3" s="57">
        <f t="shared" si="16"/>
        <v>51810</v>
      </c>
    </row>
    <row r="4" spans="1:55" ht="14.5">
      <c r="A4" s="67" t="s">
        <v>122</v>
      </c>
      <c r="B4" s="31">
        <v>59</v>
      </c>
      <c r="C4" s="31">
        <v>84</v>
      </c>
      <c r="D4" s="32">
        <v>0</v>
      </c>
      <c r="E4" s="33">
        <f>B4+D4+TF!$I$2</f>
        <v>733</v>
      </c>
      <c r="F4" s="33">
        <f>C4+D4+TF!$I$4</f>
        <v>1830</v>
      </c>
      <c r="G4" s="17" t="s">
        <v>42</v>
      </c>
      <c r="H4" s="17" t="s">
        <v>42</v>
      </c>
      <c r="I4" s="17" t="s">
        <v>8</v>
      </c>
      <c r="J4" s="46" t="s">
        <v>37</v>
      </c>
      <c r="K4" s="44">
        <f t="shared" ref="K4:AF4" si="17">$E$4*K1</f>
        <v>733</v>
      </c>
      <c r="L4" s="44">
        <f t="shared" si="17"/>
        <v>1466</v>
      </c>
      <c r="M4" s="44">
        <f t="shared" si="17"/>
        <v>2199</v>
      </c>
      <c r="N4" s="44">
        <f t="shared" si="17"/>
        <v>2932</v>
      </c>
      <c r="O4" s="44">
        <f t="shared" si="17"/>
        <v>3665</v>
      </c>
      <c r="P4" s="44">
        <f t="shared" si="17"/>
        <v>4398</v>
      </c>
      <c r="Q4" s="44">
        <f t="shared" si="17"/>
        <v>5131</v>
      </c>
      <c r="R4" s="44">
        <f t="shared" si="17"/>
        <v>5864</v>
      </c>
      <c r="S4" s="44">
        <f t="shared" si="17"/>
        <v>6597</v>
      </c>
      <c r="T4" s="57">
        <f t="shared" si="17"/>
        <v>7330</v>
      </c>
      <c r="U4" s="57">
        <f t="shared" si="17"/>
        <v>8063</v>
      </c>
      <c r="V4" s="57">
        <f t="shared" si="17"/>
        <v>8796</v>
      </c>
      <c r="W4" s="57">
        <f t="shared" si="17"/>
        <v>9529</v>
      </c>
      <c r="X4" s="57">
        <f t="shared" si="17"/>
        <v>10262</v>
      </c>
      <c r="Y4" s="57">
        <f t="shared" si="17"/>
        <v>10995</v>
      </c>
      <c r="Z4" s="57">
        <f t="shared" si="17"/>
        <v>11728</v>
      </c>
      <c r="AA4" s="57">
        <f t="shared" si="17"/>
        <v>12461</v>
      </c>
      <c r="AB4" s="57">
        <f t="shared" si="17"/>
        <v>13194</v>
      </c>
      <c r="AC4" s="57">
        <f t="shared" si="17"/>
        <v>13927</v>
      </c>
      <c r="AD4" s="57">
        <f t="shared" si="17"/>
        <v>14660</v>
      </c>
      <c r="AE4" s="57">
        <f t="shared" si="17"/>
        <v>15393</v>
      </c>
      <c r="AF4" s="57">
        <f t="shared" si="17"/>
        <v>16126</v>
      </c>
      <c r="AG4" s="49" t="s">
        <v>37</v>
      </c>
      <c r="AH4" s="44">
        <f t="shared" ref="AH4:BC4" si="18">$F$4*AH1</f>
        <v>1830</v>
      </c>
      <c r="AI4" s="44">
        <f t="shared" si="18"/>
        <v>3660</v>
      </c>
      <c r="AJ4" s="44">
        <f t="shared" si="18"/>
        <v>5490</v>
      </c>
      <c r="AK4" s="44">
        <f t="shared" si="18"/>
        <v>7320</v>
      </c>
      <c r="AL4" s="44">
        <f t="shared" si="18"/>
        <v>9150</v>
      </c>
      <c r="AM4" s="44">
        <f t="shared" si="18"/>
        <v>10980</v>
      </c>
      <c r="AN4" s="44">
        <f t="shared" si="18"/>
        <v>12810</v>
      </c>
      <c r="AO4" s="44">
        <f t="shared" si="18"/>
        <v>14640</v>
      </c>
      <c r="AP4" s="57">
        <f t="shared" si="18"/>
        <v>16470</v>
      </c>
      <c r="AQ4" s="57">
        <f t="shared" si="18"/>
        <v>18300</v>
      </c>
      <c r="AR4" s="57">
        <f t="shared" si="18"/>
        <v>20130</v>
      </c>
      <c r="AS4" s="57">
        <f t="shared" si="18"/>
        <v>21960</v>
      </c>
      <c r="AT4" s="57">
        <f t="shared" si="18"/>
        <v>23790</v>
      </c>
      <c r="AU4" s="57">
        <f t="shared" si="18"/>
        <v>25620</v>
      </c>
      <c r="AV4" s="57">
        <f t="shared" si="18"/>
        <v>27450</v>
      </c>
      <c r="AW4" s="57">
        <f t="shared" si="18"/>
        <v>29280</v>
      </c>
      <c r="AX4" s="57">
        <f t="shared" si="18"/>
        <v>31110</v>
      </c>
      <c r="AY4" s="57">
        <f t="shared" si="18"/>
        <v>32940</v>
      </c>
      <c r="AZ4" s="57">
        <f t="shared" si="18"/>
        <v>34770</v>
      </c>
      <c r="BA4" s="57">
        <f t="shared" si="18"/>
        <v>36600</v>
      </c>
      <c r="BB4" s="57">
        <f t="shared" si="18"/>
        <v>38430</v>
      </c>
      <c r="BC4" s="57">
        <f t="shared" si="18"/>
        <v>40260</v>
      </c>
    </row>
    <row r="5" spans="1:55" ht="14.5">
      <c r="A5" s="67" t="s">
        <v>80</v>
      </c>
      <c r="B5" s="31">
        <v>66</v>
      </c>
      <c r="C5" s="31">
        <v>81</v>
      </c>
      <c r="D5" s="32">
        <v>0</v>
      </c>
      <c r="E5" s="30">
        <f>B5+D5+TF!$I$2</f>
        <v>740</v>
      </c>
      <c r="F5" s="30">
        <f>C5+D5+TF!$I$4</f>
        <v>1827</v>
      </c>
      <c r="G5" s="17" t="s">
        <v>42</v>
      </c>
      <c r="H5" s="17" t="s">
        <v>42</v>
      </c>
      <c r="I5" s="17" t="s">
        <v>8</v>
      </c>
      <c r="J5" s="46" t="s">
        <v>37</v>
      </c>
      <c r="K5" s="44">
        <f t="shared" ref="K5:AF5" si="19">$E$5*K1</f>
        <v>740</v>
      </c>
      <c r="L5" s="44">
        <f t="shared" si="19"/>
        <v>1480</v>
      </c>
      <c r="M5" s="44">
        <f t="shared" si="19"/>
        <v>2220</v>
      </c>
      <c r="N5" s="44">
        <f t="shared" si="19"/>
        <v>2960</v>
      </c>
      <c r="O5" s="44">
        <f t="shared" si="19"/>
        <v>3700</v>
      </c>
      <c r="P5" s="44">
        <f t="shared" si="19"/>
        <v>4440</v>
      </c>
      <c r="Q5" s="44">
        <f t="shared" si="19"/>
        <v>5180</v>
      </c>
      <c r="R5" s="44">
        <f t="shared" si="19"/>
        <v>5920</v>
      </c>
      <c r="S5" s="44">
        <f t="shared" si="19"/>
        <v>6660</v>
      </c>
      <c r="T5" s="57">
        <f t="shared" si="19"/>
        <v>7400</v>
      </c>
      <c r="U5" s="57">
        <f t="shared" si="19"/>
        <v>8140</v>
      </c>
      <c r="V5" s="57">
        <f t="shared" si="19"/>
        <v>8880</v>
      </c>
      <c r="W5" s="57">
        <f t="shared" si="19"/>
        <v>9620</v>
      </c>
      <c r="X5" s="57">
        <f t="shared" si="19"/>
        <v>10360</v>
      </c>
      <c r="Y5" s="57">
        <f t="shared" si="19"/>
        <v>11100</v>
      </c>
      <c r="Z5" s="57">
        <f t="shared" si="19"/>
        <v>11840</v>
      </c>
      <c r="AA5" s="57">
        <f t="shared" si="19"/>
        <v>12580</v>
      </c>
      <c r="AB5" s="57">
        <f t="shared" si="19"/>
        <v>13320</v>
      </c>
      <c r="AC5" s="57">
        <f t="shared" si="19"/>
        <v>14060</v>
      </c>
      <c r="AD5" s="57">
        <f t="shared" si="19"/>
        <v>14800</v>
      </c>
      <c r="AE5" s="57">
        <f t="shared" si="19"/>
        <v>15540</v>
      </c>
      <c r="AF5" s="57">
        <f t="shared" si="19"/>
        <v>16280</v>
      </c>
      <c r="AG5" s="49" t="s">
        <v>37</v>
      </c>
      <c r="AH5" s="44">
        <f t="shared" ref="AH5:BC5" si="20">$F$5*AH1</f>
        <v>1827</v>
      </c>
      <c r="AI5" s="44">
        <f t="shared" si="20"/>
        <v>3654</v>
      </c>
      <c r="AJ5" s="44">
        <f t="shared" si="20"/>
        <v>5481</v>
      </c>
      <c r="AK5" s="44">
        <f t="shared" si="20"/>
        <v>7308</v>
      </c>
      <c r="AL5" s="44">
        <f t="shared" si="20"/>
        <v>9135</v>
      </c>
      <c r="AM5" s="44">
        <f t="shared" si="20"/>
        <v>10962</v>
      </c>
      <c r="AN5" s="44">
        <f t="shared" si="20"/>
        <v>12789</v>
      </c>
      <c r="AO5" s="44">
        <f t="shared" si="20"/>
        <v>14616</v>
      </c>
      <c r="AP5" s="57">
        <f t="shared" si="20"/>
        <v>16443</v>
      </c>
      <c r="AQ5" s="57">
        <f t="shared" si="20"/>
        <v>18270</v>
      </c>
      <c r="AR5" s="57">
        <f t="shared" si="20"/>
        <v>20097</v>
      </c>
      <c r="AS5" s="57">
        <f t="shared" si="20"/>
        <v>21924</v>
      </c>
      <c r="AT5" s="57">
        <f t="shared" si="20"/>
        <v>23751</v>
      </c>
      <c r="AU5" s="57">
        <f t="shared" si="20"/>
        <v>25578</v>
      </c>
      <c r="AV5" s="57">
        <f t="shared" si="20"/>
        <v>27405</v>
      </c>
      <c r="AW5" s="57">
        <f t="shared" si="20"/>
        <v>29232</v>
      </c>
      <c r="AX5" s="57">
        <f t="shared" si="20"/>
        <v>31059</v>
      </c>
      <c r="AY5" s="57">
        <f t="shared" si="20"/>
        <v>32886</v>
      </c>
      <c r="AZ5" s="57">
        <f t="shared" si="20"/>
        <v>34713</v>
      </c>
      <c r="BA5" s="57">
        <f t="shared" si="20"/>
        <v>36540</v>
      </c>
      <c r="BB5" s="57">
        <f t="shared" si="20"/>
        <v>38367</v>
      </c>
      <c r="BC5" s="57">
        <f t="shared" si="20"/>
        <v>40194</v>
      </c>
    </row>
    <row r="6" spans="1:55" ht="14.5">
      <c r="A6" s="67" t="s">
        <v>81</v>
      </c>
      <c r="B6" s="31">
        <v>51</v>
      </c>
      <c r="C6" s="31">
        <v>89</v>
      </c>
      <c r="D6" s="32">
        <v>0</v>
      </c>
      <c r="E6" s="30">
        <f>B6+D6+TF!$I$2</f>
        <v>725</v>
      </c>
      <c r="F6" s="30">
        <f>C6+D6+TF!$I$4</f>
        <v>1835</v>
      </c>
      <c r="G6" s="17" t="s">
        <v>42</v>
      </c>
      <c r="H6" s="17" t="s">
        <v>42</v>
      </c>
      <c r="I6" s="17" t="s">
        <v>8</v>
      </c>
      <c r="J6" s="46" t="s">
        <v>37</v>
      </c>
      <c r="K6" s="44">
        <f t="shared" ref="K6:AF6" si="21">$E$6*K1</f>
        <v>725</v>
      </c>
      <c r="L6" s="44">
        <f t="shared" si="21"/>
        <v>1450</v>
      </c>
      <c r="M6" s="44">
        <f t="shared" si="21"/>
        <v>2175</v>
      </c>
      <c r="N6" s="44">
        <f t="shared" si="21"/>
        <v>2900</v>
      </c>
      <c r="O6" s="44">
        <f t="shared" si="21"/>
        <v>3625</v>
      </c>
      <c r="P6" s="44">
        <f t="shared" si="21"/>
        <v>4350</v>
      </c>
      <c r="Q6" s="44">
        <f t="shared" si="21"/>
        <v>5075</v>
      </c>
      <c r="R6" s="44">
        <f t="shared" si="21"/>
        <v>5800</v>
      </c>
      <c r="S6" s="44">
        <f t="shared" si="21"/>
        <v>6525</v>
      </c>
      <c r="T6" s="57">
        <f t="shared" si="21"/>
        <v>7250</v>
      </c>
      <c r="U6" s="57">
        <f t="shared" si="21"/>
        <v>7975</v>
      </c>
      <c r="V6" s="57">
        <f t="shared" si="21"/>
        <v>8700</v>
      </c>
      <c r="W6" s="57">
        <f t="shared" si="21"/>
        <v>9425</v>
      </c>
      <c r="X6" s="57">
        <f t="shared" si="21"/>
        <v>10150</v>
      </c>
      <c r="Y6" s="57">
        <f t="shared" si="21"/>
        <v>10875</v>
      </c>
      <c r="Z6" s="57">
        <f t="shared" si="21"/>
        <v>11600</v>
      </c>
      <c r="AA6" s="57">
        <f t="shared" si="21"/>
        <v>12325</v>
      </c>
      <c r="AB6" s="57">
        <f t="shared" si="21"/>
        <v>13050</v>
      </c>
      <c r="AC6" s="57">
        <f t="shared" si="21"/>
        <v>13775</v>
      </c>
      <c r="AD6" s="57">
        <f t="shared" si="21"/>
        <v>14500</v>
      </c>
      <c r="AE6" s="57">
        <f t="shared" si="21"/>
        <v>15225</v>
      </c>
      <c r="AF6" s="57">
        <f t="shared" si="21"/>
        <v>15950</v>
      </c>
      <c r="AG6" s="49" t="s">
        <v>37</v>
      </c>
      <c r="AH6" s="44">
        <f t="shared" ref="AH6:BC6" si="22">$F$6*AH1</f>
        <v>1835</v>
      </c>
      <c r="AI6" s="44">
        <f t="shared" si="22"/>
        <v>3670</v>
      </c>
      <c r="AJ6" s="44">
        <f t="shared" si="22"/>
        <v>5505</v>
      </c>
      <c r="AK6" s="44">
        <f t="shared" si="22"/>
        <v>7340</v>
      </c>
      <c r="AL6" s="44">
        <f t="shared" si="22"/>
        <v>9175</v>
      </c>
      <c r="AM6" s="44">
        <f t="shared" si="22"/>
        <v>11010</v>
      </c>
      <c r="AN6" s="44">
        <f t="shared" si="22"/>
        <v>12845</v>
      </c>
      <c r="AO6" s="44">
        <f t="shared" si="22"/>
        <v>14680</v>
      </c>
      <c r="AP6" s="57">
        <f t="shared" si="22"/>
        <v>16515</v>
      </c>
      <c r="AQ6" s="57">
        <f t="shared" si="22"/>
        <v>18350</v>
      </c>
      <c r="AR6" s="57">
        <f t="shared" si="22"/>
        <v>20185</v>
      </c>
      <c r="AS6" s="57">
        <f t="shared" si="22"/>
        <v>22020</v>
      </c>
      <c r="AT6" s="57">
        <f t="shared" si="22"/>
        <v>23855</v>
      </c>
      <c r="AU6" s="57">
        <f t="shared" si="22"/>
        <v>25690</v>
      </c>
      <c r="AV6" s="57">
        <f t="shared" si="22"/>
        <v>27525</v>
      </c>
      <c r="AW6" s="57">
        <f t="shared" si="22"/>
        <v>29360</v>
      </c>
      <c r="AX6" s="57">
        <f t="shared" si="22"/>
        <v>31195</v>
      </c>
      <c r="AY6" s="57">
        <f t="shared" si="22"/>
        <v>33030</v>
      </c>
      <c r="AZ6" s="57">
        <f t="shared" si="22"/>
        <v>34865</v>
      </c>
      <c r="BA6" s="57">
        <f t="shared" si="22"/>
        <v>36700</v>
      </c>
      <c r="BB6" s="57">
        <f t="shared" si="22"/>
        <v>38535</v>
      </c>
      <c r="BC6" s="57">
        <f t="shared" si="22"/>
        <v>40370</v>
      </c>
    </row>
    <row r="7" spans="1:55" s="19" customFormat="1" ht="14.5">
      <c r="A7" s="67" t="s">
        <v>118</v>
      </c>
      <c r="B7" s="31">
        <v>187</v>
      </c>
      <c r="C7" s="31">
        <v>566</v>
      </c>
      <c r="D7" s="32">
        <v>0</v>
      </c>
      <c r="E7" s="30">
        <f>B7+D7+TF!$I$2</f>
        <v>861</v>
      </c>
      <c r="F7" s="30">
        <f>C7+D7+TF!$I$4</f>
        <v>2312</v>
      </c>
      <c r="G7" s="17" t="s">
        <v>42</v>
      </c>
      <c r="H7" s="17" t="s">
        <v>42</v>
      </c>
      <c r="I7" s="17" t="s">
        <v>8</v>
      </c>
      <c r="J7" s="46" t="s">
        <v>37</v>
      </c>
      <c r="K7" s="44">
        <f t="shared" ref="K7:AF7" si="23">$E$7*K1</f>
        <v>861</v>
      </c>
      <c r="L7" s="44">
        <f t="shared" si="23"/>
        <v>1722</v>
      </c>
      <c r="M7" s="44">
        <f t="shared" si="23"/>
        <v>2583</v>
      </c>
      <c r="N7" s="44">
        <f t="shared" si="23"/>
        <v>3444</v>
      </c>
      <c r="O7" s="44">
        <f t="shared" si="23"/>
        <v>4305</v>
      </c>
      <c r="P7" s="44">
        <f t="shared" si="23"/>
        <v>5166</v>
      </c>
      <c r="Q7" s="44">
        <f t="shared" si="23"/>
        <v>6027</v>
      </c>
      <c r="R7" s="44">
        <f t="shared" si="23"/>
        <v>6888</v>
      </c>
      <c r="S7" s="44">
        <f t="shared" si="23"/>
        <v>7749</v>
      </c>
      <c r="T7" s="57">
        <f t="shared" si="23"/>
        <v>8610</v>
      </c>
      <c r="U7" s="57">
        <f t="shared" si="23"/>
        <v>9471</v>
      </c>
      <c r="V7" s="57">
        <f t="shared" si="23"/>
        <v>10332</v>
      </c>
      <c r="W7" s="57">
        <f t="shared" si="23"/>
        <v>11193</v>
      </c>
      <c r="X7" s="57">
        <f t="shared" si="23"/>
        <v>12054</v>
      </c>
      <c r="Y7" s="57">
        <f t="shared" si="23"/>
        <v>12915</v>
      </c>
      <c r="Z7" s="57">
        <f t="shared" si="23"/>
        <v>13776</v>
      </c>
      <c r="AA7" s="57">
        <f t="shared" si="23"/>
        <v>14637</v>
      </c>
      <c r="AB7" s="57">
        <f t="shared" si="23"/>
        <v>15498</v>
      </c>
      <c r="AC7" s="57">
        <f t="shared" si="23"/>
        <v>16359</v>
      </c>
      <c r="AD7" s="57">
        <f t="shared" si="23"/>
        <v>17220</v>
      </c>
      <c r="AE7" s="57">
        <f t="shared" si="23"/>
        <v>18081</v>
      </c>
      <c r="AF7" s="57">
        <f t="shared" si="23"/>
        <v>18942</v>
      </c>
      <c r="AG7" s="49" t="s">
        <v>37</v>
      </c>
      <c r="AH7" s="44">
        <f t="shared" ref="AH7:BC7" si="24">$F$7*AH1</f>
        <v>2312</v>
      </c>
      <c r="AI7" s="44">
        <f t="shared" si="24"/>
        <v>4624</v>
      </c>
      <c r="AJ7" s="44">
        <f t="shared" si="24"/>
        <v>6936</v>
      </c>
      <c r="AK7" s="44">
        <f t="shared" si="24"/>
        <v>9248</v>
      </c>
      <c r="AL7" s="44">
        <f t="shared" si="24"/>
        <v>11560</v>
      </c>
      <c r="AM7" s="44">
        <f t="shared" si="24"/>
        <v>13872</v>
      </c>
      <c r="AN7" s="44">
        <f t="shared" si="24"/>
        <v>16184</v>
      </c>
      <c r="AO7" s="44">
        <f t="shared" si="24"/>
        <v>18496</v>
      </c>
      <c r="AP7" s="57">
        <f t="shared" si="24"/>
        <v>20808</v>
      </c>
      <c r="AQ7" s="57">
        <f t="shared" si="24"/>
        <v>23120</v>
      </c>
      <c r="AR7" s="57">
        <f t="shared" si="24"/>
        <v>25432</v>
      </c>
      <c r="AS7" s="57">
        <f t="shared" si="24"/>
        <v>27744</v>
      </c>
      <c r="AT7" s="57">
        <f t="shared" si="24"/>
        <v>30056</v>
      </c>
      <c r="AU7" s="57">
        <f t="shared" si="24"/>
        <v>32368</v>
      </c>
      <c r="AV7" s="57">
        <f t="shared" si="24"/>
        <v>34680</v>
      </c>
      <c r="AW7" s="57">
        <f t="shared" si="24"/>
        <v>36992</v>
      </c>
      <c r="AX7" s="57">
        <f t="shared" si="24"/>
        <v>39304</v>
      </c>
      <c r="AY7" s="57">
        <f t="shared" si="24"/>
        <v>41616</v>
      </c>
      <c r="AZ7" s="57">
        <f t="shared" si="24"/>
        <v>43928</v>
      </c>
      <c r="BA7" s="57">
        <f t="shared" si="24"/>
        <v>46240</v>
      </c>
      <c r="BB7" s="57">
        <f t="shared" si="24"/>
        <v>48552</v>
      </c>
      <c r="BC7" s="57">
        <f t="shared" si="24"/>
        <v>50864</v>
      </c>
    </row>
    <row r="8" spans="1:55" s="19" customFormat="1" ht="14.5">
      <c r="A8" s="67" t="s">
        <v>128</v>
      </c>
      <c r="B8" s="31">
        <v>268</v>
      </c>
      <c r="C8" s="31">
        <v>669</v>
      </c>
      <c r="D8" s="32">
        <v>0</v>
      </c>
      <c r="E8" s="30">
        <f>B8+D8+TF!$I$2</f>
        <v>942</v>
      </c>
      <c r="F8" s="30">
        <f>C8+D8+TF!$I$4</f>
        <v>2415</v>
      </c>
      <c r="G8" s="17" t="s">
        <v>42</v>
      </c>
      <c r="H8" s="17" t="s">
        <v>42</v>
      </c>
      <c r="I8" s="17" t="s">
        <v>8</v>
      </c>
      <c r="J8" s="46" t="s">
        <v>37</v>
      </c>
      <c r="K8" s="44">
        <f t="shared" ref="K8:AF8" si="25">$E$8*K1</f>
        <v>942</v>
      </c>
      <c r="L8" s="44">
        <f t="shared" si="25"/>
        <v>1884</v>
      </c>
      <c r="M8" s="44">
        <f t="shared" si="25"/>
        <v>2826</v>
      </c>
      <c r="N8" s="44">
        <f t="shared" si="25"/>
        <v>3768</v>
      </c>
      <c r="O8" s="44">
        <f t="shared" si="25"/>
        <v>4710</v>
      </c>
      <c r="P8" s="44">
        <f t="shared" si="25"/>
        <v>5652</v>
      </c>
      <c r="Q8" s="44">
        <f t="shared" si="25"/>
        <v>6594</v>
      </c>
      <c r="R8" s="44">
        <f t="shared" si="25"/>
        <v>7536</v>
      </c>
      <c r="S8" s="44">
        <f t="shared" si="25"/>
        <v>8478</v>
      </c>
      <c r="T8" s="57">
        <f t="shared" si="25"/>
        <v>9420</v>
      </c>
      <c r="U8" s="57">
        <f t="shared" si="25"/>
        <v>10362</v>
      </c>
      <c r="V8" s="57">
        <f t="shared" si="25"/>
        <v>11304</v>
      </c>
      <c r="W8" s="57">
        <f t="shared" si="25"/>
        <v>12246</v>
      </c>
      <c r="X8" s="57">
        <f t="shared" si="25"/>
        <v>13188</v>
      </c>
      <c r="Y8" s="57">
        <f t="shared" si="25"/>
        <v>14130</v>
      </c>
      <c r="Z8" s="57">
        <f t="shared" si="25"/>
        <v>15072</v>
      </c>
      <c r="AA8" s="57">
        <f t="shared" si="25"/>
        <v>16014</v>
      </c>
      <c r="AB8" s="57">
        <f t="shared" si="25"/>
        <v>16956</v>
      </c>
      <c r="AC8" s="57">
        <f t="shared" si="25"/>
        <v>17898</v>
      </c>
      <c r="AD8" s="57">
        <f t="shared" si="25"/>
        <v>18840</v>
      </c>
      <c r="AE8" s="57">
        <f t="shared" si="25"/>
        <v>19782</v>
      </c>
      <c r="AF8" s="57">
        <f t="shared" si="25"/>
        <v>20724</v>
      </c>
      <c r="AG8" s="49" t="s">
        <v>37</v>
      </c>
      <c r="AH8" s="44">
        <f t="shared" ref="AH8:BC8" si="26">$F$8*AH1</f>
        <v>2415</v>
      </c>
      <c r="AI8" s="44">
        <f t="shared" si="26"/>
        <v>4830</v>
      </c>
      <c r="AJ8" s="44">
        <f t="shared" si="26"/>
        <v>7245</v>
      </c>
      <c r="AK8" s="44">
        <f t="shared" si="26"/>
        <v>9660</v>
      </c>
      <c r="AL8" s="44">
        <f t="shared" si="26"/>
        <v>12075</v>
      </c>
      <c r="AM8" s="44">
        <f t="shared" si="26"/>
        <v>14490</v>
      </c>
      <c r="AN8" s="44">
        <f t="shared" si="26"/>
        <v>16905</v>
      </c>
      <c r="AO8" s="44">
        <f t="shared" si="26"/>
        <v>19320</v>
      </c>
      <c r="AP8" s="57">
        <f t="shared" si="26"/>
        <v>21735</v>
      </c>
      <c r="AQ8" s="57">
        <f t="shared" si="26"/>
        <v>24150</v>
      </c>
      <c r="AR8" s="57">
        <f t="shared" si="26"/>
        <v>26565</v>
      </c>
      <c r="AS8" s="57">
        <f t="shared" si="26"/>
        <v>28980</v>
      </c>
      <c r="AT8" s="57">
        <f t="shared" si="26"/>
        <v>31395</v>
      </c>
      <c r="AU8" s="57">
        <f t="shared" si="26"/>
        <v>33810</v>
      </c>
      <c r="AV8" s="57">
        <f t="shared" si="26"/>
        <v>36225</v>
      </c>
      <c r="AW8" s="57">
        <f t="shared" si="26"/>
        <v>38640</v>
      </c>
      <c r="AX8" s="57">
        <f t="shared" si="26"/>
        <v>41055</v>
      </c>
      <c r="AY8" s="57">
        <f t="shared" si="26"/>
        <v>43470</v>
      </c>
      <c r="AZ8" s="57">
        <f t="shared" si="26"/>
        <v>45885</v>
      </c>
      <c r="BA8" s="57">
        <f t="shared" si="26"/>
        <v>48300</v>
      </c>
      <c r="BB8" s="57">
        <f t="shared" si="26"/>
        <v>50715</v>
      </c>
      <c r="BC8" s="57">
        <f t="shared" si="26"/>
        <v>53130</v>
      </c>
    </row>
    <row r="9" spans="1:55" s="21" customFormat="1" ht="14.5">
      <c r="A9" s="67" t="s">
        <v>82</v>
      </c>
      <c r="B9" s="31">
        <v>148</v>
      </c>
      <c r="C9" s="31">
        <v>134</v>
      </c>
      <c r="D9" s="32">
        <v>0</v>
      </c>
      <c r="E9" s="30">
        <f>B9+D9+TF!$I$2</f>
        <v>822</v>
      </c>
      <c r="F9" s="30">
        <f>C9+D9+TF!$I$4</f>
        <v>1880</v>
      </c>
      <c r="G9" s="17" t="s">
        <v>42</v>
      </c>
      <c r="H9" s="17" t="s">
        <v>42</v>
      </c>
      <c r="I9" s="17" t="s">
        <v>8</v>
      </c>
      <c r="J9" s="46"/>
      <c r="K9" s="44">
        <f t="shared" ref="K9:AF9" si="27">$E$9*K1</f>
        <v>822</v>
      </c>
      <c r="L9" s="44">
        <f t="shared" si="27"/>
        <v>1644</v>
      </c>
      <c r="M9" s="44">
        <f t="shared" si="27"/>
        <v>2466</v>
      </c>
      <c r="N9" s="44">
        <f t="shared" si="27"/>
        <v>3288</v>
      </c>
      <c r="O9" s="44">
        <f t="shared" si="27"/>
        <v>4110</v>
      </c>
      <c r="P9" s="44">
        <f t="shared" si="27"/>
        <v>4932</v>
      </c>
      <c r="Q9" s="44">
        <f t="shared" si="27"/>
        <v>5754</v>
      </c>
      <c r="R9" s="44">
        <f t="shared" si="27"/>
        <v>6576</v>
      </c>
      <c r="S9" s="44">
        <f t="shared" si="27"/>
        <v>7398</v>
      </c>
      <c r="T9" s="57">
        <f t="shared" si="27"/>
        <v>8220</v>
      </c>
      <c r="U9" s="57">
        <f t="shared" si="27"/>
        <v>9042</v>
      </c>
      <c r="V9" s="57">
        <f t="shared" si="27"/>
        <v>9864</v>
      </c>
      <c r="W9" s="57">
        <f t="shared" si="27"/>
        <v>10686</v>
      </c>
      <c r="X9" s="57">
        <f t="shared" si="27"/>
        <v>11508</v>
      </c>
      <c r="Y9" s="57">
        <f t="shared" si="27"/>
        <v>12330</v>
      </c>
      <c r="Z9" s="57">
        <f t="shared" si="27"/>
        <v>13152</v>
      </c>
      <c r="AA9" s="57">
        <f t="shared" si="27"/>
        <v>13974</v>
      </c>
      <c r="AB9" s="57">
        <f t="shared" si="27"/>
        <v>14796</v>
      </c>
      <c r="AC9" s="57">
        <f t="shared" si="27"/>
        <v>15618</v>
      </c>
      <c r="AD9" s="57">
        <f t="shared" si="27"/>
        <v>16440</v>
      </c>
      <c r="AE9" s="57">
        <f t="shared" si="27"/>
        <v>17262</v>
      </c>
      <c r="AF9" s="57">
        <f t="shared" si="27"/>
        <v>18084</v>
      </c>
      <c r="AG9" s="49"/>
      <c r="AH9" s="44">
        <f t="shared" ref="AH9:BC9" si="28">$F$9*AH1</f>
        <v>1880</v>
      </c>
      <c r="AI9" s="44">
        <f t="shared" si="28"/>
        <v>3760</v>
      </c>
      <c r="AJ9" s="44">
        <f t="shared" si="28"/>
        <v>5640</v>
      </c>
      <c r="AK9" s="44">
        <f t="shared" si="28"/>
        <v>7520</v>
      </c>
      <c r="AL9" s="44">
        <f t="shared" si="28"/>
        <v>9400</v>
      </c>
      <c r="AM9" s="44">
        <f t="shared" si="28"/>
        <v>11280</v>
      </c>
      <c r="AN9" s="44">
        <f t="shared" si="28"/>
        <v>13160</v>
      </c>
      <c r="AO9" s="44">
        <f t="shared" si="28"/>
        <v>15040</v>
      </c>
      <c r="AP9" s="57">
        <f t="shared" si="28"/>
        <v>16920</v>
      </c>
      <c r="AQ9" s="57">
        <f t="shared" si="28"/>
        <v>18800</v>
      </c>
      <c r="AR9" s="57">
        <f t="shared" si="28"/>
        <v>20680</v>
      </c>
      <c r="AS9" s="57">
        <f t="shared" si="28"/>
        <v>22560</v>
      </c>
      <c r="AT9" s="57">
        <f t="shared" si="28"/>
        <v>24440</v>
      </c>
      <c r="AU9" s="57">
        <f t="shared" si="28"/>
        <v>26320</v>
      </c>
      <c r="AV9" s="57">
        <f t="shared" si="28"/>
        <v>28200</v>
      </c>
      <c r="AW9" s="57">
        <f t="shared" si="28"/>
        <v>30080</v>
      </c>
      <c r="AX9" s="57">
        <f t="shared" si="28"/>
        <v>31960</v>
      </c>
      <c r="AY9" s="57">
        <f t="shared" si="28"/>
        <v>33840</v>
      </c>
      <c r="AZ9" s="57">
        <f t="shared" si="28"/>
        <v>35720</v>
      </c>
      <c r="BA9" s="57">
        <f t="shared" si="28"/>
        <v>37600</v>
      </c>
      <c r="BB9" s="57">
        <f t="shared" si="28"/>
        <v>39480</v>
      </c>
      <c r="BC9" s="57">
        <f t="shared" si="28"/>
        <v>41360</v>
      </c>
    </row>
    <row r="10" spans="1:55" s="21" customFormat="1" ht="14.5">
      <c r="A10" s="67" t="s">
        <v>100</v>
      </c>
      <c r="B10" s="31">
        <v>151</v>
      </c>
      <c r="C10" s="31">
        <v>198</v>
      </c>
      <c r="D10" s="32">
        <v>0</v>
      </c>
      <c r="E10" s="30">
        <f>B10+D10+TF!$I$2</f>
        <v>825</v>
      </c>
      <c r="F10" s="30">
        <f>C10+D10+TF!$I$4</f>
        <v>1944</v>
      </c>
      <c r="G10" s="17" t="s">
        <v>42</v>
      </c>
      <c r="H10" s="17" t="s">
        <v>42</v>
      </c>
      <c r="I10" s="17" t="s">
        <v>8</v>
      </c>
      <c r="J10" s="46"/>
      <c r="K10" s="44">
        <f>$E$10*K1</f>
        <v>825</v>
      </c>
      <c r="L10" s="44">
        <f t="shared" ref="L10:AF10" si="29">$E$10*L1</f>
        <v>1650</v>
      </c>
      <c r="M10" s="44">
        <f t="shared" si="29"/>
        <v>2475</v>
      </c>
      <c r="N10" s="44">
        <f t="shared" si="29"/>
        <v>3300</v>
      </c>
      <c r="O10" s="44">
        <f t="shared" si="29"/>
        <v>4125</v>
      </c>
      <c r="P10" s="44">
        <f t="shared" si="29"/>
        <v>4950</v>
      </c>
      <c r="Q10" s="44">
        <f t="shared" si="29"/>
        <v>5775</v>
      </c>
      <c r="R10" s="44">
        <f t="shared" si="29"/>
        <v>6600</v>
      </c>
      <c r="S10" s="44">
        <f t="shared" si="29"/>
        <v>7425</v>
      </c>
      <c r="T10" s="57">
        <f t="shared" si="29"/>
        <v>8250</v>
      </c>
      <c r="U10" s="57">
        <f t="shared" si="29"/>
        <v>9075</v>
      </c>
      <c r="V10" s="57">
        <f t="shared" si="29"/>
        <v>9900</v>
      </c>
      <c r="W10" s="57">
        <f t="shared" si="29"/>
        <v>10725</v>
      </c>
      <c r="X10" s="57">
        <f t="shared" si="29"/>
        <v>11550</v>
      </c>
      <c r="Y10" s="57">
        <f t="shared" si="29"/>
        <v>12375</v>
      </c>
      <c r="Z10" s="57">
        <f t="shared" si="29"/>
        <v>13200</v>
      </c>
      <c r="AA10" s="57">
        <f t="shared" si="29"/>
        <v>14025</v>
      </c>
      <c r="AB10" s="57">
        <f t="shared" si="29"/>
        <v>14850</v>
      </c>
      <c r="AC10" s="57">
        <f t="shared" si="29"/>
        <v>15675</v>
      </c>
      <c r="AD10" s="57">
        <f t="shared" si="29"/>
        <v>16500</v>
      </c>
      <c r="AE10" s="57">
        <f t="shared" si="29"/>
        <v>17325</v>
      </c>
      <c r="AF10" s="57">
        <f t="shared" si="29"/>
        <v>18150</v>
      </c>
      <c r="AG10" s="49"/>
      <c r="AH10" s="44">
        <f>$F$10*AH1</f>
        <v>1944</v>
      </c>
      <c r="AI10" s="44">
        <f t="shared" ref="AI10:BC10" si="30">$F$10*AI1</f>
        <v>3888</v>
      </c>
      <c r="AJ10" s="44">
        <f t="shared" si="30"/>
        <v>5832</v>
      </c>
      <c r="AK10" s="44">
        <f t="shared" si="30"/>
        <v>7776</v>
      </c>
      <c r="AL10" s="44">
        <f t="shared" si="30"/>
        <v>9720</v>
      </c>
      <c r="AM10" s="44">
        <f t="shared" si="30"/>
        <v>11664</v>
      </c>
      <c r="AN10" s="44">
        <f t="shared" si="30"/>
        <v>13608</v>
      </c>
      <c r="AO10" s="44">
        <f t="shared" si="30"/>
        <v>15552</v>
      </c>
      <c r="AP10" s="57">
        <f t="shared" si="30"/>
        <v>17496</v>
      </c>
      <c r="AQ10" s="57">
        <f t="shared" si="30"/>
        <v>19440</v>
      </c>
      <c r="AR10" s="57">
        <f t="shared" si="30"/>
        <v>21384</v>
      </c>
      <c r="AS10" s="57">
        <f t="shared" si="30"/>
        <v>23328</v>
      </c>
      <c r="AT10" s="57">
        <f t="shared" si="30"/>
        <v>25272</v>
      </c>
      <c r="AU10" s="57">
        <f t="shared" si="30"/>
        <v>27216</v>
      </c>
      <c r="AV10" s="57">
        <f t="shared" si="30"/>
        <v>29160</v>
      </c>
      <c r="AW10" s="57">
        <f t="shared" si="30"/>
        <v>31104</v>
      </c>
      <c r="AX10" s="57">
        <f t="shared" si="30"/>
        <v>33048</v>
      </c>
      <c r="AY10" s="57">
        <f t="shared" si="30"/>
        <v>34992</v>
      </c>
      <c r="AZ10" s="57">
        <f t="shared" si="30"/>
        <v>36936</v>
      </c>
      <c r="BA10" s="57">
        <f t="shared" si="30"/>
        <v>38880</v>
      </c>
      <c r="BB10" s="57">
        <f t="shared" si="30"/>
        <v>40824</v>
      </c>
      <c r="BC10" s="57">
        <f t="shared" si="30"/>
        <v>42768</v>
      </c>
    </row>
    <row r="11" spans="1:55" s="22" customFormat="1" ht="14.5">
      <c r="A11" s="67" t="s">
        <v>94</v>
      </c>
      <c r="B11" s="31">
        <v>116</v>
      </c>
      <c r="C11" s="31">
        <v>335</v>
      </c>
      <c r="D11" s="32">
        <v>0</v>
      </c>
      <c r="E11" s="30">
        <f>B11+D11+TF!$I$2</f>
        <v>790</v>
      </c>
      <c r="F11" s="30">
        <f>C11+D11+TF!$I$4</f>
        <v>2081</v>
      </c>
      <c r="G11" s="17" t="s">
        <v>42</v>
      </c>
      <c r="H11" s="17" t="s">
        <v>42</v>
      </c>
      <c r="I11" s="17" t="s">
        <v>8</v>
      </c>
      <c r="J11" s="46" t="s">
        <v>37</v>
      </c>
      <c r="K11" s="44">
        <f t="shared" ref="K11:AF11" si="31">$E$11*K1</f>
        <v>790</v>
      </c>
      <c r="L11" s="44">
        <f t="shared" si="31"/>
        <v>1580</v>
      </c>
      <c r="M11" s="44">
        <f t="shared" si="31"/>
        <v>2370</v>
      </c>
      <c r="N11" s="44">
        <f t="shared" si="31"/>
        <v>3160</v>
      </c>
      <c r="O11" s="44">
        <f t="shared" si="31"/>
        <v>3950</v>
      </c>
      <c r="P11" s="44">
        <f t="shared" si="31"/>
        <v>4740</v>
      </c>
      <c r="Q11" s="44">
        <f t="shared" si="31"/>
        <v>5530</v>
      </c>
      <c r="R11" s="44">
        <f t="shared" si="31"/>
        <v>6320</v>
      </c>
      <c r="S11" s="44">
        <f t="shared" si="31"/>
        <v>7110</v>
      </c>
      <c r="T11" s="57">
        <f t="shared" si="31"/>
        <v>7900</v>
      </c>
      <c r="U11" s="57">
        <f t="shared" si="31"/>
        <v>8690</v>
      </c>
      <c r="V11" s="57">
        <f t="shared" si="31"/>
        <v>9480</v>
      </c>
      <c r="W11" s="57">
        <f t="shared" si="31"/>
        <v>10270</v>
      </c>
      <c r="X11" s="57">
        <f t="shared" si="31"/>
        <v>11060</v>
      </c>
      <c r="Y11" s="57">
        <f t="shared" si="31"/>
        <v>11850</v>
      </c>
      <c r="Z11" s="57">
        <f t="shared" si="31"/>
        <v>12640</v>
      </c>
      <c r="AA11" s="57">
        <f t="shared" si="31"/>
        <v>13430</v>
      </c>
      <c r="AB11" s="57">
        <f t="shared" si="31"/>
        <v>14220</v>
      </c>
      <c r="AC11" s="57">
        <f t="shared" si="31"/>
        <v>15010</v>
      </c>
      <c r="AD11" s="57">
        <f t="shared" si="31"/>
        <v>15800</v>
      </c>
      <c r="AE11" s="57">
        <f t="shared" si="31"/>
        <v>16590</v>
      </c>
      <c r="AF11" s="57">
        <f t="shared" si="31"/>
        <v>17380</v>
      </c>
      <c r="AG11" s="49" t="s">
        <v>37</v>
      </c>
      <c r="AH11" s="44">
        <f t="shared" ref="AH11:BC11" si="32">$F$11*AH1</f>
        <v>2081</v>
      </c>
      <c r="AI11" s="44">
        <f t="shared" si="32"/>
        <v>4162</v>
      </c>
      <c r="AJ11" s="44">
        <f t="shared" si="32"/>
        <v>6243</v>
      </c>
      <c r="AK11" s="44">
        <f t="shared" si="32"/>
        <v>8324</v>
      </c>
      <c r="AL11" s="44">
        <f t="shared" si="32"/>
        <v>10405</v>
      </c>
      <c r="AM11" s="44">
        <f t="shared" si="32"/>
        <v>12486</v>
      </c>
      <c r="AN11" s="44">
        <f t="shared" si="32"/>
        <v>14567</v>
      </c>
      <c r="AO11" s="44">
        <f t="shared" si="32"/>
        <v>16648</v>
      </c>
      <c r="AP11" s="57">
        <f t="shared" si="32"/>
        <v>18729</v>
      </c>
      <c r="AQ11" s="57">
        <f t="shared" si="32"/>
        <v>20810</v>
      </c>
      <c r="AR11" s="57">
        <f t="shared" si="32"/>
        <v>22891</v>
      </c>
      <c r="AS11" s="57">
        <f t="shared" si="32"/>
        <v>24972</v>
      </c>
      <c r="AT11" s="57">
        <f t="shared" si="32"/>
        <v>27053</v>
      </c>
      <c r="AU11" s="57">
        <f t="shared" si="32"/>
        <v>29134</v>
      </c>
      <c r="AV11" s="57">
        <f t="shared" si="32"/>
        <v>31215</v>
      </c>
      <c r="AW11" s="57">
        <f t="shared" si="32"/>
        <v>33296</v>
      </c>
      <c r="AX11" s="57">
        <f t="shared" si="32"/>
        <v>35377</v>
      </c>
      <c r="AY11" s="57">
        <f t="shared" si="32"/>
        <v>37458</v>
      </c>
      <c r="AZ11" s="57">
        <f t="shared" si="32"/>
        <v>39539</v>
      </c>
      <c r="BA11" s="57">
        <f t="shared" si="32"/>
        <v>41620</v>
      </c>
      <c r="BB11" s="57">
        <f t="shared" si="32"/>
        <v>43701</v>
      </c>
      <c r="BC11" s="57">
        <f t="shared" si="32"/>
        <v>45782</v>
      </c>
    </row>
    <row r="12" spans="1:55" s="22" customFormat="1" ht="14.5">
      <c r="A12" s="67" t="s">
        <v>84</v>
      </c>
      <c r="B12" s="31">
        <v>108</v>
      </c>
      <c r="C12" s="31">
        <v>156</v>
      </c>
      <c r="D12" s="32">
        <v>0</v>
      </c>
      <c r="E12" s="30">
        <f>B12+D12+TF!$I$2</f>
        <v>782</v>
      </c>
      <c r="F12" s="30">
        <f>C12+D12+TF!$I$4</f>
        <v>1902</v>
      </c>
      <c r="G12" s="17" t="s">
        <v>42</v>
      </c>
      <c r="H12" s="17" t="s">
        <v>42</v>
      </c>
      <c r="I12" s="17" t="s">
        <v>8</v>
      </c>
      <c r="J12" s="46" t="s">
        <v>37</v>
      </c>
      <c r="K12" s="44">
        <f t="shared" ref="K12:AF12" si="33">$E$12*K1</f>
        <v>782</v>
      </c>
      <c r="L12" s="44">
        <f t="shared" si="33"/>
        <v>1564</v>
      </c>
      <c r="M12" s="44">
        <f t="shared" si="33"/>
        <v>2346</v>
      </c>
      <c r="N12" s="44">
        <f t="shared" si="33"/>
        <v>3128</v>
      </c>
      <c r="O12" s="44">
        <f t="shared" si="33"/>
        <v>3910</v>
      </c>
      <c r="P12" s="44">
        <f t="shared" si="33"/>
        <v>4692</v>
      </c>
      <c r="Q12" s="44">
        <f t="shared" si="33"/>
        <v>5474</v>
      </c>
      <c r="R12" s="44">
        <f t="shared" si="33"/>
        <v>6256</v>
      </c>
      <c r="S12" s="44">
        <f t="shared" si="33"/>
        <v>7038</v>
      </c>
      <c r="T12" s="57">
        <f t="shared" si="33"/>
        <v>7820</v>
      </c>
      <c r="U12" s="57">
        <f t="shared" si="33"/>
        <v>8602</v>
      </c>
      <c r="V12" s="57">
        <f t="shared" si="33"/>
        <v>9384</v>
      </c>
      <c r="W12" s="57">
        <f t="shared" si="33"/>
        <v>10166</v>
      </c>
      <c r="X12" s="57">
        <f t="shared" si="33"/>
        <v>10948</v>
      </c>
      <c r="Y12" s="57">
        <f t="shared" si="33"/>
        <v>11730</v>
      </c>
      <c r="Z12" s="57">
        <f t="shared" si="33"/>
        <v>12512</v>
      </c>
      <c r="AA12" s="57">
        <f t="shared" si="33"/>
        <v>13294</v>
      </c>
      <c r="AB12" s="57">
        <f t="shared" si="33"/>
        <v>14076</v>
      </c>
      <c r="AC12" s="57">
        <f t="shared" si="33"/>
        <v>14858</v>
      </c>
      <c r="AD12" s="57">
        <f t="shared" si="33"/>
        <v>15640</v>
      </c>
      <c r="AE12" s="57">
        <f t="shared" si="33"/>
        <v>16422</v>
      </c>
      <c r="AF12" s="57">
        <f t="shared" si="33"/>
        <v>17204</v>
      </c>
      <c r="AG12" s="49" t="s">
        <v>37</v>
      </c>
      <c r="AH12" s="44">
        <f t="shared" ref="AH12:BC12" si="34">$F$12*AH1</f>
        <v>1902</v>
      </c>
      <c r="AI12" s="44">
        <f t="shared" si="34"/>
        <v>3804</v>
      </c>
      <c r="AJ12" s="44">
        <f t="shared" si="34"/>
        <v>5706</v>
      </c>
      <c r="AK12" s="44">
        <f t="shared" si="34"/>
        <v>7608</v>
      </c>
      <c r="AL12" s="44">
        <f t="shared" si="34"/>
        <v>9510</v>
      </c>
      <c r="AM12" s="44">
        <f t="shared" si="34"/>
        <v>11412</v>
      </c>
      <c r="AN12" s="44">
        <f t="shared" si="34"/>
        <v>13314</v>
      </c>
      <c r="AO12" s="44">
        <f t="shared" si="34"/>
        <v>15216</v>
      </c>
      <c r="AP12" s="57">
        <f t="shared" si="34"/>
        <v>17118</v>
      </c>
      <c r="AQ12" s="57">
        <f t="shared" si="34"/>
        <v>19020</v>
      </c>
      <c r="AR12" s="57">
        <f t="shared" si="34"/>
        <v>20922</v>
      </c>
      <c r="AS12" s="57">
        <f t="shared" si="34"/>
        <v>22824</v>
      </c>
      <c r="AT12" s="57">
        <f t="shared" si="34"/>
        <v>24726</v>
      </c>
      <c r="AU12" s="57">
        <f t="shared" si="34"/>
        <v>26628</v>
      </c>
      <c r="AV12" s="57">
        <f t="shared" si="34"/>
        <v>28530</v>
      </c>
      <c r="AW12" s="57">
        <f t="shared" si="34"/>
        <v>30432</v>
      </c>
      <c r="AX12" s="57">
        <f t="shared" si="34"/>
        <v>32334</v>
      </c>
      <c r="AY12" s="57">
        <f t="shared" si="34"/>
        <v>34236</v>
      </c>
      <c r="AZ12" s="57">
        <f t="shared" si="34"/>
        <v>36138</v>
      </c>
      <c r="BA12" s="57">
        <f t="shared" si="34"/>
        <v>38040</v>
      </c>
      <c r="BB12" s="57">
        <f t="shared" si="34"/>
        <v>39942</v>
      </c>
      <c r="BC12" s="57">
        <f t="shared" si="34"/>
        <v>41844</v>
      </c>
    </row>
    <row r="13" spans="1:55" s="22" customFormat="1" ht="14.5">
      <c r="A13" s="67" t="s">
        <v>85</v>
      </c>
      <c r="B13" s="31">
        <v>238</v>
      </c>
      <c r="C13" s="31">
        <v>549</v>
      </c>
      <c r="D13" s="32">
        <v>0</v>
      </c>
      <c r="E13" s="30">
        <f>B13+D13+TF!$I$2</f>
        <v>912</v>
      </c>
      <c r="F13" s="30">
        <f>C13+D13+TF!$I$4</f>
        <v>2295</v>
      </c>
      <c r="G13" s="17" t="s">
        <v>42</v>
      </c>
      <c r="H13" s="17" t="s">
        <v>42</v>
      </c>
      <c r="I13" s="17" t="s">
        <v>8</v>
      </c>
      <c r="J13" s="46" t="s">
        <v>37</v>
      </c>
      <c r="K13" s="44">
        <f t="shared" ref="K13:AF13" si="35">$E$13*K1</f>
        <v>912</v>
      </c>
      <c r="L13" s="44">
        <f t="shared" si="35"/>
        <v>1824</v>
      </c>
      <c r="M13" s="44">
        <f t="shared" si="35"/>
        <v>2736</v>
      </c>
      <c r="N13" s="44">
        <f t="shared" si="35"/>
        <v>3648</v>
      </c>
      <c r="O13" s="44">
        <f t="shared" si="35"/>
        <v>4560</v>
      </c>
      <c r="P13" s="44">
        <f t="shared" si="35"/>
        <v>5472</v>
      </c>
      <c r="Q13" s="44">
        <f t="shared" si="35"/>
        <v>6384</v>
      </c>
      <c r="R13" s="44">
        <f t="shared" si="35"/>
        <v>7296</v>
      </c>
      <c r="S13" s="44">
        <f t="shared" si="35"/>
        <v>8208</v>
      </c>
      <c r="T13" s="57">
        <f t="shared" si="35"/>
        <v>9120</v>
      </c>
      <c r="U13" s="57">
        <f t="shared" si="35"/>
        <v>10032</v>
      </c>
      <c r="V13" s="57">
        <f t="shared" si="35"/>
        <v>10944</v>
      </c>
      <c r="W13" s="57">
        <f t="shared" si="35"/>
        <v>11856</v>
      </c>
      <c r="X13" s="57">
        <f t="shared" si="35"/>
        <v>12768</v>
      </c>
      <c r="Y13" s="57">
        <f t="shared" si="35"/>
        <v>13680</v>
      </c>
      <c r="Z13" s="57">
        <f t="shared" si="35"/>
        <v>14592</v>
      </c>
      <c r="AA13" s="57">
        <f t="shared" si="35"/>
        <v>15504</v>
      </c>
      <c r="AB13" s="57">
        <f t="shared" si="35"/>
        <v>16416</v>
      </c>
      <c r="AC13" s="57">
        <f t="shared" si="35"/>
        <v>17328</v>
      </c>
      <c r="AD13" s="57">
        <f t="shared" si="35"/>
        <v>18240</v>
      </c>
      <c r="AE13" s="57">
        <f t="shared" si="35"/>
        <v>19152</v>
      </c>
      <c r="AF13" s="57">
        <f t="shared" si="35"/>
        <v>20064</v>
      </c>
      <c r="AG13" s="49" t="s">
        <v>37</v>
      </c>
      <c r="AH13" s="44">
        <f t="shared" ref="AH13:BC13" si="36">$F$13*AH1</f>
        <v>2295</v>
      </c>
      <c r="AI13" s="44">
        <f t="shared" si="36"/>
        <v>4590</v>
      </c>
      <c r="AJ13" s="44">
        <f t="shared" si="36"/>
        <v>6885</v>
      </c>
      <c r="AK13" s="44">
        <f t="shared" si="36"/>
        <v>9180</v>
      </c>
      <c r="AL13" s="44">
        <f t="shared" si="36"/>
        <v>11475</v>
      </c>
      <c r="AM13" s="44">
        <f t="shared" si="36"/>
        <v>13770</v>
      </c>
      <c r="AN13" s="44">
        <f t="shared" si="36"/>
        <v>16065</v>
      </c>
      <c r="AO13" s="44">
        <f t="shared" si="36"/>
        <v>18360</v>
      </c>
      <c r="AP13" s="57">
        <f t="shared" si="36"/>
        <v>20655</v>
      </c>
      <c r="AQ13" s="57">
        <f t="shared" si="36"/>
        <v>22950</v>
      </c>
      <c r="AR13" s="57">
        <f t="shared" si="36"/>
        <v>25245</v>
      </c>
      <c r="AS13" s="57">
        <f t="shared" si="36"/>
        <v>27540</v>
      </c>
      <c r="AT13" s="57">
        <f t="shared" si="36"/>
        <v>29835</v>
      </c>
      <c r="AU13" s="57">
        <f t="shared" si="36"/>
        <v>32130</v>
      </c>
      <c r="AV13" s="57">
        <f t="shared" si="36"/>
        <v>34425</v>
      </c>
      <c r="AW13" s="57">
        <f t="shared" si="36"/>
        <v>36720</v>
      </c>
      <c r="AX13" s="57">
        <f t="shared" si="36"/>
        <v>39015</v>
      </c>
      <c r="AY13" s="57">
        <f t="shared" si="36"/>
        <v>41310</v>
      </c>
      <c r="AZ13" s="57">
        <f t="shared" si="36"/>
        <v>43605</v>
      </c>
      <c r="BA13" s="57">
        <f t="shared" si="36"/>
        <v>45900</v>
      </c>
      <c r="BB13" s="57">
        <f t="shared" si="36"/>
        <v>48195</v>
      </c>
      <c r="BC13" s="57">
        <f t="shared" si="36"/>
        <v>50490</v>
      </c>
    </row>
    <row r="14" spans="1:55" s="22" customFormat="1" ht="14.5">
      <c r="A14" s="67" t="s">
        <v>83</v>
      </c>
      <c r="B14" s="31">
        <v>738</v>
      </c>
      <c r="C14" s="31">
        <v>461</v>
      </c>
      <c r="D14" s="32">
        <v>0</v>
      </c>
      <c r="E14" s="30">
        <f>B14+D14+TF!$I$2</f>
        <v>1412</v>
      </c>
      <c r="F14" s="30">
        <f>C14+D14+TF!$I$4</f>
        <v>2207</v>
      </c>
      <c r="G14" s="17" t="s">
        <v>42</v>
      </c>
      <c r="H14" s="17" t="s">
        <v>42</v>
      </c>
      <c r="I14" s="17" t="s">
        <v>8</v>
      </c>
      <c r="J14" s="46" t="s">
        <v>37</v>
      </c>
      <c r="K14" s="44">
        <f t="shared" ref="K14:AF14" si="37">$E$14*K1</f>
        <v>1412</v>
      </c>
      <c r="L14" s="44">
        <f t="shared" si="37"/>
        <v>2824</v>
      </c>
      <c r="M14" s="44">
        <f t="shared" si="37"/>
        <v>4236</v>
      </c>
      <c r="N14" s="44">
        <f t="shared" si="37"/>
        <v>5648</v>
      </c>
      <c r="O14" s="44">
        <f t="shared" si="37"/>
        <v>7060</v>
      </c>
      <c r="P14" s="44">
        <f t="shared" si="37"/>
        <v>8472</v>
      </c>
      <c r="Q14" s="44">
        <f t="shared" si="37"/>
        <v>9884</v>
      </c>
      <c r="R14" s="44">
        <f t="shared" si="37"/>
        <v>11296</v>
      </c>
      <c r="S14" s="44">
        <f t="shared" si="37"/>
        <v>12708</v>
      </c>
      <c r="T14" s="57">
        <f t="shared" si="37"/>
        <v>14120</v>
      </c>
      <c r="U14" s="57">
        <f t="shared" si="37"/>
        <v>15532</v>
      </c>
      <c r="V14" s="57">
        <f t="shared" si="37"/>
        <v>16944</v>
      </c>
      <c r="W14" s="57">
        <f t="shared" si="37"/>
        <v>18356</v>
      </c>
      <c r="X14" s="57">
        <f t="shared" si="37"/>
        <v>19768</v>
      </c>
      <c r="Y14" s="57">
        <f t="shared" si="37"/>
        <v>21180</v>
      </c>
      <c r="Z14" s="57">
        <f t="shared" si="37"/>
        <v>22592</v>
      </c>
      <c r="AA14" s="57">
        <f t="shared" si="37"/>
        <v>24004</v>
      </c>
      <c r="AB14" s="57">
        <f t="shared" si="37"/>
        <v>25416</v>
      </c>
      <c r="AC14" s="57">
        <f t="shared" si="37"/>
        <v>26828</v>
      </c>
      <c r="AD14" s="57">
        <f t="shared" si="37"/>
        <v>28240</v>
      </c>
      <c r="AE14" s="57">
        <f t="shared" si="37"/>
        <v>29652</v>
      </c>
      <c r="AF14" s="57">
        <f t="shared" si="37"/>
        <v>31064</v>
      </c>
      <c r="AG14" s="49" t="s">
        <v>37</v>
      </c>
      <c r="AH14" s="44">
        <f t="shared" ref="AH14:BC14" si="38">$F$14*AH1</f>
        <v>2207</v>
      </c>
      <c r="AI14" s="44">
        <f t="shared" si="38"/>
        <v>4414</v>
      </c>
      <c r="AJ14" s="44">
        <f t="shared" si="38"/>
        <v>6621</v>
      </c>
      <c r="AK14" s="44">
        <f t="shared" si="38"/>
        <v>8828</v>
      </c>
      <c r="AL14" s="44">
        <f t="shared" si="38"/>
        <v>11035</v>
      </c>
      <c r="AM14" s="44">
        <f t="shared" si="38"/>
        <v>13242</v>
      </c>
      <c r="AN14" s="44">
        <f t="shared" si="38"/>
        <v>15449</v>
      </c>
      <c r="AO14" s="44">
        <f t="shared" si="38"/>
        <v>17656</v>
      </c>
      <c r="AP14" s="57">
        <f t="shared" si="38"/>
        <v>19863</v>
      </c>
      <c r="AQ14" s="57">
        <f t="shared" si="38"/>
        <v>22070</v>
      </c>
      <c r="AR14" s="57">
        <f t="shared" si="38"/>
        <v>24277</v>
      </c>
      <c r="AS14" s="57">
        <f t="shared" si="38"/>
        <v>26484</v>
      </c>
      <c r="AT14" s="57">
        <f t="shared" si="38"/>
        <v>28691</v>
      </c>
      <c r="AU14" s="57">
        <f t="shared" si="38"/>
        <v>30898</v>
      </c>
      <c r="AV14" s="57">
        <f t="shared" si="38"/>
        <v>33105</v>
      </c>
      <c r="AW14" s="57">
        <f t="shared" si="38"/>
        <v>35312</v>
      </c>
      <c r="AX14" s="57">
        <f t="shared" si="38"/>
        <v>37519</v>
      </c>
      <c r="AY14" s="57">
        <f t="shared" si="38"/>
        <v>39726</v>
      </c>
      <c r="AZ14" s="57">
        <f t="shared" si="38"/>
        <v>41933</v>
      </c>
      <c r="BA14" s="57">
        <f t="shared" si="38"/>
        <v>44140</v>
      </c>
      <c r="BB14" s="57">
        <f t="shared" si="38"/>
        <v>46347</v>
      </c>
      <c r="BC14" s="57">
        <f t="shared" si="38"/>
        <v>48554</v>
      </c>
    </row>
    <row r="15" spans="1:55" s="22" customFormat="1" ht="14.5">
      <c r="A15" s="67" t="s">
        <v>93</v>
      </c>
      <c r="B15" s="31">
        <v>116</v>
      </c>
      <c r="C15" s="31">
        <v>156</v>
      </c>
      <c r="D15" s="56">
        <v>0</v>
      </c>
      <c r="E15" s="30">
        <f>B15+D15+TF!$I$2</f>
        <v>790</v>
      </c>
      <c r="F15" s="30">
        <f>C15+D15+TF!$I$4</f>
        <v>1902</v>
      </c>
      <c r="G15" s="17" t="s">
        <v>42</v>
      </c>
      <c r="H15" s="17" t="s">
        <v>42</v>
      </c>
      <c r="I15" s="17" t="s">
        <v>8</v>
      </c>
      <c r="J15" s="46" t="s">
        <v>37</v>
      </c>
      <c r="K15" s="44">
        <f t="shared" ref="K15:AF15" si="39">$E$15*K1</f>
        <v>790</v>
      </c>
      <c r="L15" s="44">
        <f t="shared" si="39"/>
        <v>1580</v>
      </c>
      <c r="M15" s="44">
        <f t="shared" si="39"/>
        <v>2370</v>
      </c>
      <c r="N15" s="44">
        <f t="shared" si="39"/>
        <v>3160</v>
      </c>
      <c r="O15" s="44">
        <f t="shared" si="39"/>
        <v>3950</v>
      </c>
      <c r="P15" s="44">
        <f t="shared" si="39"/>
        <v>4740</v>
      </c>
      <c r="Q15" s="44">
        <f t="shared" si="39"/>
        <v>5530</v>
      </c>
      <c r="R15" s="44">
        <f t="shared" si="39"/>
        <v>6320</v>
      </c>
      <c r="S15" s="44">
        <f t="shared" si="39"/>
        <v>7110</v>
      </c>
      <c r="T15" s="57">
        <f t="shared" si="39"/>
        <v>7900</v>
      </c>
      <c r="U15" s="57">
        <f t="shared" si="39"/>
        <v>8690</v>
      </c>
      <c r="V15" s="57">
        <f t="shared" si="39"/>
        <v>9480</v>
      </c>
      <c r="W15" s="57">
        <f t="shared" si="39"/>
        <v>10270</v>
      </c>
      <c r="X15" s="57">
        <f t="shared" si="39"/>
        <v>11060</v>
      </c>
      <c r="Y15" s="57">
        <f t="shared" si="39"/>
        <v>11850</v>
      </c>
      <c r="Z15" s="57">
        <f t="shared" si="39"/>
        <v>12640</v>
      </c>
      <c r="AA15" s="57">
        <f t="shared" si="39"/>
        <v>13430</v>
      </c>
      <c r="AB15" s="57">
        <f t="shared" si="39"/>
        <v>14220</v>
      </c>
      <c r="AC15" s="57">
        <f t="shared" si="39"/>
        <v>15010</v>
      </c>
      <c r="AD15" s="57">
        <f t="shared" si="39"/>
        <v>15800</v>
      </c>
      <c r="AE15" s="57">
        <f t="shared" si="39"/>
        <v>16590</v>
      </c>
      <c r="AF15" s="57">
        <f t="shared" si="39"/>
        <v>17380</v>
      </c>
      <c r="AG15" s="49" t="s">
        <v>37</v>
      </c>
      <c r="AH15" s="44">
        <f t="shared" ref="AH15:BC15" si="40">$F$15*AH1</f>
        <v>1902</v>
      </c>
      <c r="AI15" s="44">
        <f t="shared" si="40"/>
        <v>3804</v>
      </c>
      <c r="AJ15" s="44">
        <f t="shared" si="40"/>
        <v>5706</v>
      </c>
      <c r="AK15" s="44">
        <f t="shared" si="40"/>
        <v>7608</v>
      </c>
      <c r="AL15" s="44">
        <f t="shared" si="40"/>
        <v>9510</v>
      </c>
      <c r="AM15" s="44">
        <f t="shared" si="40"/>
        <v>11412</v>
      </c>
      <c r="AN15" s="44">
        <f t="shared" si="40"/>
        <v>13314</v>
      </c>
      <c r="AO15" s="44">
        <f t="shared" si="40"/>
        <v>15216</v>
      </c>
      <c r="AP15" s="57">
        <f t="shared" si="40"/>
        <v>17118</v>
      </c>
      <c r="AQ15" s="57">
        <f t="shared" si="40"/>
        <v>19020</v>
      </c>
      <c r="AR15" s="57">
        <f t="shared" si="40"/>
        <v>20922</v>
      </c>
      <c r="AS15" s="57">
        <f t="shared" si="40"/>
        <v>22824</v>
      </c>
      <c r="AT15" s="57">
        <f t="shared" si="40"/>
        <v>24726</v>
      </c>
      <c r="AU15" s="57">
        <f t="shared" si="40"/>
        <v>26628</v>
      </c>
      <c r="AV15" s="57">
        <f t="shared" si="40"/>
        <v>28530</v>
      </c>
      <c r="AW15" s="57">
        <f t="shared" si="40"/>
        <v>30432</v>
      </c>
      <c r="AX15" s="57">
        <f t="shared" si="40"/>
        <v>32334</v>
      </c>
      <c r="AY15" s="57">
        <f t="shared" si="40"/>
        <v>34236</v>
      </c>
      <c r="AZ15" s="57">
        <f t="shared" si="40"/>
        <v>36138</v>
      </c>
      <c r="BA15" s="57">
        <f t="shared" si="40"/>
        <v>38040</v>
      </c>
      <c r="BB15" s="57">
        <f t="shared" si="40"/>
        <v>39942</v>
      </c>
      <c r="BC15" s="57">
        <f t="shared" si="40"/>
        <v>41844</v>
      </c>
    </row>
    <row r="16" spans="1:55" s="22" customFormat="1" ht="14.5">
      <c r="A16" s="67" t="s">
        <v>96</v>
      </c>
      <c r="B16" s="31">
        <v>147</v>
      </c>
      <c r="C16" s="31">
        <v>147</v>
      </c>
      <c r="D16" s="32">
        <v>0</v>
      </c>
      <c r="E16" s="30">
        <f>B16+D16+TF!$I$2</f>
        <v>821</v>
      </c>
      <c r="F16" s="30">
        <f>C16+D16+TF!$I$4</f>
        <v>1893</v>
      </c>
      <c r="G16" s="17" t="s">
        <v>42</v>
      </c>
      <c r="H16" s="17" t="s">
        <v>42</v>
      </c>
      <c r="I16" s="17" t="s">
        <v>8</v>
      </c>
      <c r="J16" s="46" t="s">
        <v>37</v>
      </c>
      <c r="K16" s="44">
        <f t="shared" ref="K16:AF16" si="41">$E$16*K1</f>
        <v>821</v>
      </c>
      <c r="L16" s="44">
        <f t="shared" si="41"/>
        <v>1642</v>
      </c>
      <c r="M16" s="44">
        <f t="shared" si="41"/>
        <v>2463</v>
      </c>
      <c r="N16" s="44">
        <f t="shared" si="41"/>
        <v>3284</v>
      </c>
      <c r="O16" s="44">
        <f t="shared" si="41"/>
        <v>4105</v>
      </c>
      <c r="P16" s="44">
        <f t="shared" si="41"/>
        <v>4926</v>
      </c>
      <c r="Q16" s="44">
        <f t="shared" si="41"/>
        <v>5747</v>
      </c>
      <c r="R16" s="44">
        <f t="shared" si="41"/>
        <v>6568</v>
      </c>
      <c r="S16" s="44">
        <f t="shared" si="41"/>
        <v>7389</v>
      </c>
      <c r="T16" s="57">
        <f t="shared" si="41"/>
        <v>8210</v>
      </c>
      <c r="U16" s="57">
        <f t="shared" si="41"/>
        <v>9031</v>
      </c>
      <c r="V16" s="57">
        <f t="shared" si="41"/>
        <v>9852</v>
      </c>
      <c r="W16" s="57">
        <f t="shared" si="41"/>
        <v>10673</v>
      </c>
      <c r="X16" s="57">
        <f t="shared" si="41"/>
        <v>11494</v>
      </c>
      <c r="Y16" s="57">
        <f t="shared" si="41"/>
        <v>12315</v>
      </c>
      <c r="Z16" s="57">
        <f t="shared" si="41"/>
        <v>13136</v>
      </c>
      <c r="AA16" s="57">
        <f t="shared" si="41"/>
        <v>13957</v>
      </c>
      <c r="AB16" s="57">
        <f t="shared" si="41"/>
        <v>14778</v>
      </c>
      <c r="AC16" s="57">
        <f t="shared" si="41"/>
        <v>15599</v>
      </c>
      <c r="AD16" s="57">
        <f t="shared" si="41"/>
        <v>16420</v>
      </c>
      <c r="AE16" s="57">
        <f t="shared" si="41"/>
        <v>17241</v>
      </c>
      <c r="AF16" s="57">
        <f t="shared" si="41"/>
        <v>18062</v>
      </c>
      <c r="AG16" s="49" t="s">
        <v>37</v>
      </c>
      <c r="AH16" s="44">
        <f t="shared" ref="AH16:BC16" si="42">$F$16*AH1</f>
        <v>1893</v>
      </c>
      <c r="AI16" s="44">
        <f t="shared" si="42"/>
        <v>3786</v>
      </c>
      <c r="AJ16" s="44">
        <f t="shared" si="42"/>
        <v>5679</v>
      </c>
      <c r="AK16" s="44">
        <f t="shared" si="42"/>
        <v>7572</v>
      </c>
      <c r="AL16" s="44">
        <f t="shared" si="42"/>
        <v>9465</v>
      </c>
      <c r="AM16" s="44">
        <f t="shared" si="42"/>
        <v>11358</v>
      </c>
      <c r="AN16" s="44">
        <f t="shared" si="42"/>
        <v>13251</v>
      </c>
      <c r="AO16" s="44">
        <f t="shared" si="42"/>
        <v>15144</v>
      </c>
      <c r="AP16" s="57">
        <f t="shared" si="42"/>
        <v>17037</v>
      </c>
      <c r="AQ16" s="57">
        <f t="shared" si="42"/>
        <v>18930</v>
      </c>
      <c r="AR16" s="57">
        <f t="shared" si="42"/>
        <v>20823</v>
      </c>
      <c r="AS16" s="57">
        <f t="shared" si="42"/>
        <v>22716</v>
      </c>
      <c r="AT16" s="57">
        <f t="shared" si="42"/>
        <v>24609</v>
      </c>
      <c r="AU16" s="57">
        <f t="shared" si="42"/>
        <v>26502</v>
      </c>
      <c r="AV16" s="57">
        <f t="shared" si="42"/>
        <v>28395</v>
      </c>
      <c r="AW16" s="57">
        <f t="shared" si="42"/>
        <v>30288</v>
      </c>
      <c r="AX16" s="57">
        <f t="shared" si="42"/>
        <v>32181</v>
      </c>
      <c r="AY16" s="57">
        <f t="shared" si="42"/>
        <v>34074</v>
      </c>
      <c r="AZ16" s="57">
        <f t="shared" si="42"/>
        <v>35967</v>
      </c>
      <c r="BA16" s="57">
        <f t="shared" si="42"/>
        <v>37860</v>
      </c>
      <c r="BB16" s="57">
        <f t="shared" si="42"/>
        <v>39753</v>
      </c>
      <c r="BC16" s="57">
        <f t="shared" si="42"/>
        <v>41646</v>
      </c>
    </row>
    <row r="17" spans="1:55" s="22" customFormat="1" ht="14.5">
      <c r="A17" s="67" t="s">
        <v>120</v>
      </c>
      <c r="B17" s="31">
        <v>237</v>
      </c>
      <c r="C17" s="31">
        <v>484</v>
      </c>
      <c r="D17" s="32">
        <v>0</v>
      </c>
      <c r="E17" s="30">
        <f>B17+D17+TF!$I$2</f>
        <v>911</v>
      </c>
      <c r="F17" s="30">
        <f>C17+D17+TF!$I$4</f>
        <v>2230</v>
      </c>
      <c r="G17" s="17" t="s">
        <v>42</v>
      </c>
      <c r="H17" s="17" t="s">
        <v>42</v>
      </c>
      <c r="I17" s="17" t="s">
        <v>8</v>
      </c>
      <c r="J17" s="46" t="s">
        <v>37</v>
      </c>
      <c r="K17" s="44">
        <f t="shared" ref="K17:AF17" si="43">$E$17*K1</f>
        <v>911</v>
      </c>
      <c r="L17" s="44">
        <f t="shared" si="43"/>
        <v>1822</v>
      </c>
      <c r="M17" s="44">
        <f t="shared" si="43"/>
        <v>2733</v>
      </c>
      <c r="N17" s="44">
        <f t="shared" si="43"/>
        <v>3644</v>
      </c>
      <c r="O17" s="44">
        <f t="shared" si="43"/>
        <v>4555</v>
      </c>
      <c r="P17" s="44">
        <f t="shared" si="43"/>
        <v>5466</v>
      </c>
      <c r="Q17" s="44">
        <f t="shared" si="43"/>
        <v>6377</v>
      </c>
      <c r="R17" s="44">
        <f t="shared" si="43"/>
        <v>7288</v>
      </c>
      <c r="S17" s="44">
        <f t="shared" si="43"/>
        <v>8199</v>
      </c>
      <c r="T17" s="57">
        <f t="shared" si="43"/>
        <v>9110</v>
      </c>
      <c r="U17" s="57">
        <f t="shared" si="43"/>
        <v>10021</v>
      </c>
      <c r="V17" s="57">
        <f t="shared" si="43"/>
        <v>10932</v>
      </c>
      <c r="W17" s="57">
        <f t="shared" si="43"/>
        <v>11843</v>
      </c>
      <c r="X17" s="57">
        <f t="shared" si="43"/>
        <v>12754</v>
      </c>
      <c r="Y17" s="57">
        <f t="shared" si="43"/>
        <v>13665</v>
      </c>
      <c r="Z17" s="57">
        <f t="shared" si="43"/>
        <v>14576</v>
      </c>
      <c r="AA17" s="57">
        <f t="shared" si="43"/>
        <v>15487</v>
      </c>
      <c r="AB17" s="57">
        <f t="shared" si="43"/>
        <v>16398</v>
      </c>
      <c r="AC17" s="57">
        <f t="shared" si="43"/>
        <v>17309</v>
      </c>
      <c r="AD17" s="57">
        <f t="shared" si="43"/>
        <v>18220</v>
      </c>
      <c r="AE17" s="57">
        <f t="shared" si="43"/>
        <v>19131</v>
      </c>
      <c r="AF17" s="57">
        <f t="shared" si="43"/>
        <v>20042</v>
      </c>
      <c r="AG17" s="49" t="s">
        <v>37</v>
      </c>
      <c r="AH17" s="44">
        <f t="shared" ref="AH17:BC17" si="44">$F$17*AH1</f>
        <v>2230</v>
      </c>
      <c r="AI17" s="44">
        <f t="shared" si="44"/>
        <v>4460</v>
      </c>
      <c r="AJ17" s="44">
        <f t="shared" si="44"/>
        <v>6690</v>
      </c>
      <c r="AK17" s="44">
        <f t="shared" si="44"/>
        <v>8920</v>
      </c>
      <c r="AL17" s="44">
        <f t="shared" si="44"/>
        <v>11150</v>
      </c>
      <c r="AM17" s="44">
        <f t="shared" si="44"/>
        <v>13380</v>
      </c>
      <c r="AN17" s="44">
        <f t="shared" si="44"/>
        <v>15610</v>
      </c>
      <c r="AO17" s="44">
        <f t="shared" si="44"/>
        <v>17840</v>
      </c>
      <c r="AP17" s="57">
        <f t="shared" si="44"/>
        <v>20070</v>
      </c>
      <c r="AQ17" s="57">
        <f t="shared" si="44"/>
        <v>22300</v>
      </c>
      <c r="AR17" s="57">
        <f t="shared" si="44"/>
        <v>24530</v>
      </c>
      <c r="AS17" s="57">
        <f t="shared" si="44"/>
        <v>26760</v>
      </c>
      <c r="AT17" s="57">
        <f t="shared" si="44"/>
        <v>28990</v>
      </c>
      <c r="AU17" s="57">
        <f t="shared" si="44"/>
        <v>31220</v>
      </c>
      <c r="AV17" s="57">
        <f t="shared" si="44"/>
        <v>33450</v>
      </c>
      <c r="AW17" s="57">
        <f t="shared" si="44"/>
        <v>35680</v>
      </c>
      <c r="AX17" s="57">
        <f t="shared" si="44"/>
        <v>37910</v>
      </c>
      <c r="AY17" s="57">
        <f t="shared" si="44"/>
        <v>40140</v>
      </c>
      <c r="AZ17" s="57">
        <f t="shared" si="44"/>
        <v>42370</v>
      </c>
      <c r="BA17" s="57">
        <f t="shared" si="44"/>
        <v>44600</v>
      </c>
      <c r="BB17" s="57">
        <f t="shared" si="44"/>
        <v>46830</v>
      </c>
      <c r="BC17" s="57">
        <f t="shared" si="44"/>
        <v>49060</v>
      </c>
    </row>
    <row r="18" spans="1:55" s="22" customFormat="1" ht="14.5">
      <c r="A18" s="67" t="s">
        <v>86</v>
      </c>
      <c r="B18" s="31">
        <v>242</v>
      </c>
      <c r="C18" s="31">
        <v>572</v>
      </c>
      <c r="D18" s="32">
        <v>0</v>
      </c>
      <c r="E18" s="30">
        <f>B18+D18+TF!$I$2</f>
        <v>916</v>
      </c>
      <c r="F18" s="30">
        <f>C18+D18+TF!$I$4</f>
        <v>2318</v>
      </c>
      <c r="G18" s="17" t="s">
        <v>42</v>
      </c>
      <c r="H18" s="17" t="s">
        <v>42</v>
      </c>
      <c r="I18" s="17" t="s">
        <v>8</v>
      </c>
      <c r="J18" s="46"/>
      <c r="K18" s="44">
        <f t="shared" ref="K18:AF18" si="45">$E$18*K1</f>
        <v>916</v>
      </c>
      <c r="L18" s="44">
        <f t="shared" si="45"/>
        <v>1832</v>
      </c>
      <c r="M18" s="44">
        <f t="shared" si="45"/>
        <v>2748</v>
      </c>
      <c r="N18" s="44">
        <f t="shared" si="45"/>
        <v>3664</v>
      </c>
      <c r="O18" s="44">
        <f t="shared" si="45"/>
        <v>4580</v>
      </c>
      <c r="P18" s="44">
        <f t="shared" si="45"/>
        <v>5496</v>
      </c>
      <c r="Q18" s="44">
        <f t="shared" si="45"/>
        <v>6412</v>
      </c>
      <c r="R18" s="44">
        <f t="shared" si="45"/>
        <v>7328</v>
      </c>
      <c r="S18" s="44">
        <f t="shared" si="45"/>
        <v>8244</v>
      </c>
      <c r="T18" s="57">
        <f t="shared" si="45"/>
        <v>9160</v>
      </c>
      <c r="U18" s="57">
        <f t="shared" si="45"/>
        <v>10076</v>
      </c>
      <c r="V18" s="57">
        <f t="shared" si="45"/>
        <v>10992</v>
      </c>
      <c r="W18" s="57">
        <f t="shared" si="45"/>
        <v>11908</v>
      </c>
      <c r="X18" s="57">
        <f t="shared" si="45"/>
        <v>12824</v>
      </c>
      <c r="Y18" s="57">
        <f t="shared" si="45"/>
        <v>13740</v>
      </c>
      <c r="Z18" s="57">
        <f t="shared" si="45"/>
        <v>14656</v>
      </c>
      <c r="AA18" s="57">
        <f t="shared" si="45"/>
        <v>15572</v>
      </c>
      <c r="AB18" s="57">
        <f t="shared" si="45"/>
        <v>16488</v>
      </c>
      <c r="AC18" s="57">
        <f t="shared" si="45"/>
        <v>17404</v>
      </c>
      <c r="AD18" s="57">
        <f t="shared" si="45"/>
        <v>18320</v>
      </c>
      <c r="AE18" s="57">
        <f t="shared" si="45"/>
        <v>19236</v>
      </c>
      <c r="AF18" s="57">
        <f t="shared" si="45"/>
        <v>20152</v>
      </c>
      <c r="AG18" s="49"/>
      <c r="AH18" s="44">
        <f t="shared" ref="AH18:BC18" si="46">$F$18*AH1</f>
        <v>2318</v>
      </c>
      <c r="AI18" s="44">
        <f t="shared" si="46"/>
        <v>4636</v>
      </c>
      <c r="AJ18" s="44">
        <f t="shared" si="46"/>
        <v>6954</v>
      </c>
      <c r="AK18" s="44">
        <f t="shared" si="46"/>
        <v>9272</v>
      </c>
      <c r="AL18" s="44">
        <f t="shared" si="46"/>
        <v>11590</v>
      </c>
      <c r="AM18" s="44">
        <f t="shared" si="46"/>
        <v>13908</v>
      </c>
      <c r="AN18" s="44">
        <f t="shared" si="46"/>
        <v>16226</v>
      </c>
      <c r="AO18" s="44">
        <f t="shared" si="46"/>
        <v>18544</v>
      </c>
      <c r="AP18" s="57">
        <f t="shared" si="46"/>
        <v>20862</v>
      </c>
      <c r="AQ18" s="57">
        <f t="shared" si="46"/>
        <v>23180</v>
      </c>
      <c r="AR18" s="57">
        <f t="shared" si="46"/>
        <v>25498</v>
      </c>
      <c r="AS18" s="57">
        <f t="shared" si="46"/>
        <v>27816</v>
      </c>
      <c r="AT18" s="57">
        <f t="shared" si="46"/>
        <v>30134</v>
      </c>
      <c r="AU18" s="57">
        <f t="shared" si="46"/>
        <v>32452</v>
      </c>
      <c r="AV18" s="57">
        <f t="shared" si="46"/>
        <v>34770</v>
      </c>
      <c r="AW18" s="57">
        <f t="shared" si="46"/>
        <v>37088</v>
      </c>
      <c r="AX18" s="57">
        <f t="shared" si="46"/>
        <v>39406</v>
      </c>
      <c r="AY18" s="57">
        <f t="shared" si="46"/>
        <v>41724</v>
      </c>
      <c r="AZ18" s="57">
        <f t="shared" si="46"/>
        <v>44042</v>
      </c>
      <c r="BA18" s="57">
        <f t="shared" si="46"/>
        <v>46360</v>
      </c>
      <c r="BB18" s="57">
        <f t="shared" si="46"/>
        <v>48678</v>
      </c>
      <c r="BC18" s="57">
        <f t="shared" si="46"/>
        <v>50996</v>
      </c>
    </row>
    <row r="19" spans="1:55" s="22" customFormat="1" ht="14.5">
      <c r="A19" s="67" t="s">
        <v>99</v>
      </c>
      <c r="B19" s="31">
        <v>242</v>
      </c>
      <c r="C19" s="31">
        <v>572</v>
      </c>
      <c r="D19" s="32">
        <v>0</v>
      </c>
      <c r="E19" s="30">
        <f>B19+D19+TF!$I$2</f>
        <v>916</v>
      </c>
      <c r="F19" s="30">
        <f>C19+D19+TF!$I$4</f>
        <v>2318</v>
      </c>
      <c r="G19" s="17" t="s">
        <v>42</v>
      </c>
      <c r="H19" s="17" t="s">
        <v>42</v>
      </c>
      <c r="I19" s="17" t="s">
        <v>8</v>
      </c>
      <c r="J19" s="46" t="s">
        <v>37</v>
      </c>
      <c r="K19" s="44">
        <f t="shared" ref="K19:AF19" si="47">$E$19*K1</f>
        <v>916</v>
      </c>
      <c r="L19" s="44">
        <f t="shared" si="47"/>
        <v>1832</v>
      </c>
      <c r="M19" s="44">
        <f t="shared" si="47"/>
        <v>2748</v>
      </c>
      <c r="N19" s="44">
        <f t="shared" si="47"/>
        <v>3664</v>
      </c>
      <c r="O19" s="44">
        <f t="shared" si="47"/>
        <v>4580</v>
      </c>
      <c r="P19" s="44">
        <f t="shared" si="47"/>
        <v>5496</v>
      </c>
      <c r="Q19" s="44">
        <f t="shared" si="47"/>
        <v>6412</v>
      </c>
      <c r="R19" s="44">
        <f t="shared" si="47"/>
        <v>7328</v>
      </c>
      <c r="S19" s="44">
        <f t="shared" si="47"/>
        <v>8244</v>
      </c>
      <c r="T19" s="57">
        <f t="shared" si="47"/>
        <v>9160</v>
      </c>
      <c r="U19" s="57">
        <f t="shared" si="47"/>
        <v>10076</v>
      </c>
      <c r="V19" s="57">
        <f t="shared" si="47"/>
        <v>10992</v>
      </c>
      <c r="W19" s="57">
        <f t="shared" si="47"/>
        <v>11908</v>
      </c>
      <c r="X19" s="57">
        <f t="shared" si="47"/>
        <v>12824</v>
      </c>
      <c r="Y19" s="57">
        <f t="shared" si="47"/>
        <v>13740</v>
      </c>
      <c r="Z19" s="57">
        <f t="shared" si="47"/>
        <v>14656</v>
      </c>
      <c r="AA19" s="57">
        <f t="shared" si="47"/>
        <v>15572</v>
      </c>
      <c r="AB19" s="57">
        <f t="shared" si="47"/>
        <v>16488</v>
      </c>
      <c r="AC19" s="57">
        <f t="shared" si="47"/>
        <v>17404</v>
      </c>
      <c r="AD19" s="57">
        <f t="shared" si="47"/>
        <v>18320</v>
      </c>
      <c r="AE19" s="57">
        <f t="shared" si="47"/>
        <v>19236</v>
      </c>
      <c r="AF19" s="57">
        <f t="shared" si="47"/>
        <v>20152</v>
      </c>
      <c r="AG19" s="49" t="s">
        <v>37</v>
      </c>
      <c r="AH19" s="44">
        <f t="shared" ref="AH19:BC19" si="48">$F$19*AH1</f>
        <v>2318</v>
      </c>
      <c r="AI19" s="44">
        <f t="shared" si="48"/>
        <v>4636</v>
      </c>
      <c r="AJ19" s="44">
        <f t="shared" si="48"/>
        <v>6954</v>
      </c>
      <c r="AK19" s="44">
        <f t="shared" si="48"/>
        <v>9272</v>
      </c>
      <c r="AL19" s="44">
        <f t="shared" si="48"/>
        <v>11590</v>
      </c>
      <c r="AM19" s="44">
        <f t="shared" si="48"/>
        <v>13908</v>
      </c>
      <c r="AN19" s="44">
        <f t="shared" si="48"/>
        <v>16226</v>
      </c>
      <c r="AO19" s="44">
        <f t="shared" si="48"/>
        <v>18544</v>
      </c>
      <c r="AP19" s="57">
        <f t="shared" si="48"/>
        <v>20862</v>
      </c>
      <c r="AQ19" s="57">
        <f t="shared" si="48"/>
        <v>23180</v>
      </c>
      <c r="AR19" s="57">
        <f t="shared" si="48"/>
        <v>25498</v>
      </c>
      <c r="AS19" s="57">
        <f t="shared" si="48"/>
        <v>27816</v>
      </c>
      <c r="AT19" s="57">
        <f t="shared" si="48"/>
        <v>30134</v>
      </c>
      <c r="AU19" s="57">
        <f t="shared" si="48"/>
        <v>32452</v>
      </c>
      <c r="AV19" s="57">
        <f t="shared" si="48"/>
        <v>34770</v>
      </c>
      <c r="AW19" s="57">
        <f t="shared" si="48"/>
        <v>37088</v>
      </c>
      <c r="AX19" s="57">
        <f t="shared" si="48"/>
        <v>39406</v>
      </c>
      <c r="AY19" s="57">
        <f t="shared" si="48"/>
        <v>41724</v>
      </c>
      <c r="AZ19" s="57">
        <f t="shared" si="48"/>
        <v>44042</v>
      </c>
      <c r="BA19" s="57">
        <f t="shared" si="48"/>
        <v>46360</v>
      </c>
      <c r="BB19" s="57">
        <f t="shared" si="48"/>
        <v>48678</v>
      </c>
      <c r="BC19" s="57">
        <f t="shared" si="48"/>
        <v>50996</v>
      </c>
    </row>
    <row r="20" spans="1:55" s="22" customFormat="1" ht="14.5">
      <c r="A20" s="67" t="s">
        <v>78</v>
      </c>
      <c r="B20" s="31">
        <v>0</v>
      </c>
      <c r="C20" s="31">
        <v>0</v>
      </c>
      <c r="D20" s="32">
        <v>0</v>
      </c>
      <c r="E20" s="30">
        <f>B20+D20+TF!$I$2</f>
        <v>674</v>
      </c>
      <c r="F20" s="30">
        <f>C20+D20+TF!$I$4</f>
        <v>1746</v>
      </c>
      <c r="G20" s="17" t="s">
        <v>42</v>
      </c>
      <c r="H20" s="17" t="s">
        <v>42</v>
      </c>
      <c r="I20" s="17" t="s">
        <v>8</v>
      </c>
      <c r="J20" s="46" t="s">
        <v>37</v>
      </c>
      <c r="K20" s="44">
        <f t="shared" ref="K20:AF20" si="49">$E$20*K1</f>
        <v>674</v>
      </c>
      <c r="L20" s="44">
        <f t="shared" si="49"/>
        <v>1348</v>
      </c>
      <c r="M20" s="44">
        <f t="shared" si="49"/>
        <v>2022</v>
      </c>
      <c r="N20" s="44">
        <f t="shared" si="49"/>
        <v>2696</v>
      </c>
      <c r="O20" s="44">
        <f t="shared" si="49"/>
        <v>3370</v>
      </c>
      <c r="P20" s="44">
        <f t="shared" si="49"/>
        <v>4044</v>
      </c>
      <c r="Q20" s="44">
        <f t="shared" si="49"/>
        <v>4718</v>
      </c>
      <c r="R20" s="44">
        <f t="shared" si="49"/>
        <v>5392</v>
      </c>
      <c r="S20" s="44">
        <f t="shared" si="49"/>
        <v>6066</v>
      </c>
      <c r="T20" s="57">
        <f t="shared" si="49"/>
        <v>6740</v>
      </c>
      <c r="U20" s="57">
        <f t="shared" si="49"/>
        <v>7414</v>
      </c>
      <c r="V20" s="57">
        <f t="shared" si="49"/>
        <v>8088</v>
      </c>
      <c r="W20" s="57">
        <f t="shared" si="49"/>
        <v>8762</v>
      </c>
      <c r="X20" s="57">
        <f t="shared" si="49"/>
        <v>9436</v>
      </c>
      <c r="Y20" s="57">
        <f t="shared" si="49"/>
        <v>10110</v>
      </c>
      <c r="Z20" s="57">
        <f t="shared" si="49"/>
        <v>10784</v>
      </c>
      <c r="AA20" s="57">
        <f t="shared" si="49"/>
        <v>11458</v>
      </c>
      <c r="AB20" s="57">
        <f t="shared" si="49"/>
        <v>12132</v>
      </c>
      <c r="AC20" s="57">
        <f t="shared" si="49"/>
        <v>12806</v>
      </c>
      <c r="AD20" s="57">
        <f t="shared" si="49"/>
        <v>13480</v>
      </c>
      <c r="AE20" s="57">
        <f t="shared" si="49"/>
        <v>14154</v>
      </c>
      <c r="AF20" s="57">
        <f t="shared" si="49"/>
        <v>14828</v>
      </c>
      <c r="AG20" s="49" t="s">
        <v>37</v>
      </c>
      <c r="AH20" s="44">
        <f t="shared" ref="AH20:BC20" si="50">$F$20*AH1</f>
        <v>1746</v>
      </c>
      <c r="AI20" s="44">
        <f t="shared" si="50"/>
        <v>3492</v>
      </c>
      <c r="AJ20" s="44">
        <f t="shared" si="50"/>
        <v>5238</v>
      </c>
      <c r="AK20" s="44">
        <f t="shared" si="50"/>
        <v>6984</v>
      </c>
      <c r="AL20" s="44">
        <f t="shared" si="50"/>
        <v>8730</v>
      </c>
      <c r="AM20" s="44">
        <f t="shared" si="50"/>
        <v>10476</v>
      </c>
      <c r="AN20" s="44">
        <f t="shared" si="50"/>
        <v>12222</v>
      </c>
      <c r="AO20" s="44">
        <f t="shared" si="50"/>
        <v>13968</v>
      </c>
      <c r="AP20" s="57">
        <f t="shared" si="50"/>
        <v>15714</v>
      </c>
      <c r="AQ20" s="57">
        <f t="shared" si="50"/>
        <v>17460</v>
      </c>
      <c r="AR20" s="57">
        <f t="shared" si="50"/>
        <v>19206</v>
      </c>
      <c r="AS20" s="57">
        <f t="shared" si="50"/>
        <v>20952</v>
      </c>
      <c r="AT20" s="57">
        <f t="shared" si="50"/>
        <v>22698</v>
      </c>
      <c r="AU20" s="57">
        <f t="shared" si="50"/>
        <v>24444</v>
      </c>
      <c r="AV20" s="57">
        <f t="shared" si="50"/>
        <v>26190</v>
      </c>
      <c r="AW20" s="57">
        <f t="shared" si="50"/>
        <v>27936</v>
      </c>
      <c r="AX20" s="57">
        <f t="shared" si="50"/>
        <v>29682</v>
      </c>
      <c r="AY20" s="57">
        <f t="shared" si="50"/>
        <v>31428</v>
      </c>
      <c r="AZ20" s="57">
        <f t="shared" si="50"/>
        <v>33174</v>
      </c>
      <c r="BA20" s="57">
        <f t="shared" si="50"/>
        <v>34920</v>
      </c>
      <c r="BB20" s="57">
        <f t="shared" si="50"/>
        <v>36666</v>
      </c>
      <c r="BC20" s="57">
        <f t="shared" si="50"/>
        <v>38412</v>
      </c>
    </row>
    <row r="21" spans="1:55" s="22" customFormat="1" ht="14.5">
      <c r="A21" s="67" t="s">
        <v>87</v>
      </c>
      <c r="B21" s="31">
        <v>89</v>
      </c>
      <c r="C21" s="31">
        <v>132</v>
      </c>
      <c r="D21" s="32">
        <v>0</v>
      </c>
      <c r="E21" s="30">
        <f>B21+D21+TF!$I$2</f>
        <v>763</v>
      </c>
      <c r="F21" s="30">
        <f>C21+D21+TF!$I$4</f>
        <v>1878</v>
      </c>
      <c r="G21" s="17" t="s">
        <v>42</v>
      </c>
      <c r="H21" s="17" t="s">
        <v>42</v>
      </c>
      <c r="I21" s="23" t="s">
        <v>8</v>
      </c>
      <c r="J21" s="46" t="s">
        <v>37</v>
      </c>
      <c r="K21" s="44">
        <f>$E$21*K1</f>
        <v>763</v>
      </c>
      <c r="L21" s="44">
        <f t="shared" ref="L21:AF21" si="51">$E$21*L1</f>
        <v>1526</v>
      </c>
      <c r="M21" s="44">
        <f t="shared" si="51"/>
        <v>2289</v>
      </c>
      <c r="N21" s="44">
        <f t="shared" si="51"/>
        <v>3052</v>
      </c>
      <c r="O21" s="44">
        <f t="shared" si="51"/>
        <v>3815</v>
      </c>
      <c r="P21" s="44">
        <f t="shared" si="51"/>
        <v>4578</v>
      </c>
      <c r="Q21" s="44">
        <f t="shared" si="51"/>
        <v>5341</v>
      </c>
      <c r="R21" s="44">
        <f t="shared" si="51"/>
        <v>6104</v>
      </c>
      <c r="S21" s="44">
        <f t="shared" si="51"/>
        <v>6867</v>
      </c>
      <c r="T21" s="57">
        <f t="shared" si="51"/>
        <v>7630</v>
      </c>
      <c r="U21" s="57">
        <f t="shared" si="51"/>
        <v>8393</v>
      </c>
      <c r="V21" s="57">
        <f t="shared" si="51"/>
        <v>9156</v>
      </c>
      <c r="W21" s="57">
        <f t="shared" si="51"/>
        <v>9919</v>
      </c>
      <c r="X21" s="57">
        <f t="shared" si="51"/>
        <v>10682</v>
      </c>
      <c r="Y21" s="57">
        <f t="shared" si="51"/>
        <v>11445</v>
      </c>
      <c r="Z21" s="57">
        <f t="shared" si="51"/>
        <v>12208</v>
      </c>
      <c r="AA21" s="57">
        <f t="shared" si="51"/>
        <v>12971</v>
      </c>
      <c r="AB21" s="57">
        <f t="shared" si="51"/>
        <v>13734</v>
      </c>
      <c r="AC21" s="57">
        <f t="shared" si="51"/>
        <v>14497</v>
      </c>
      <c r="AD21" s="57">
        <f t="shared" si="51"/>
        <v>15260</v>
      </c>
      <c r="AE21" s="57">
        <f t="shared" si="51"/>
        <v>16023</v>
      </c>
      <c r="AF21" s="57">
        <f t="shared" si="51"/>
        <v>16786</v>
      </c>
      <c r="AG21" s="49" t="s">
        <v>37</v>
      </c>
      <c r="AH21" s="44">
        <f>$F$21*AH1</f>
        <v>1878</v>
      </c>
      <c r="AI21" s="44">
        <f t="shared" ref="AI21:BC21" si="52">$F$21*AI1</f>
        <v>3756</v>
      </c>
      <c r="AJ21" s="44">
        <f t="shared" si="52"/>
        <v>5634</v>
      </c>
      <c r="AK21" s="44">
        <f t="shared" si="52"/>
        <v>7512</v>
      </c>
      <c r="AL21" s="44">
        <f t="shared" si="52"/>
        <v>9390</v>
      </c>
      <c r="AM21" s="44">
        <f t="shared" si="52"/>
        <v>11268</v>
      </c>
      <c r="AN21" s="44">
        <f t="shared" si="52"/>
        <v>13146</v>
      </c>
      <c r="AO21" s="44">
        <f t="shared" si="52"/>
        <v>15024</v>
      </c>
      <c r="AP21" s="57">
        <f t="shared" si="52"/>
        <v>16902</v>
      </c>
      <c r="AQ21" s="57">
        <f t="shared" si="52"/>
        <v>18780</v>
      </c>
      <c r="AR21" s="57">
        <f t="shared" si="52"/>
        <v>20658</v>
      </c>
      <c r="AS21" s="57">
        <f t="shared" si="52"/>
        <v>22536</v>
      </c>
      <c r="AT21" s="57">
        <f t="shared" si="52"/>
        <v>24414</v>
      </c>
      <c r="AU21" s="57">
        <f t="shared" si="52"/>
        <v>26292</v>
      </c>
      <c r="AV21" s="57">
        <f t="shared" si="52"/>
        <v>28170</v>
      </c>
      <c r="AW21" s="57">
        <f t="shared" si="52"/>
        <v>30048</v>
      </c>
      <c r="AX21" s="57">
        <f t="shared" si="52"/>
        <v>31926</v>
      </c>
      <c r="AY21" s="57">
        <f t="shared" si="52"/>
        <v>33804</v>
      </c>
      <c r="AZ21" s="57">
        <f t="shared" si="52"/>
        <v>35682</v>
      </c>
      <c r="BA21" s="57">
        <f t="shared" si="52"/>
        <v>37560</v>
      </c>
      <c r="BB21" s="57">
        <f t="shared" si="52"/>
        <v>39438</v>
      </c>
      <c r="BC21" s="57">
        <f t="shared" si="52"/>
        <v>41316</v>
      </c>
    </row>
    <row r="22" spans="1:55" s="22" customFormat="1" ht="14.5">
      <c r="A22" s="67" t="s">
        <v>102</v>
      </c>
      <c r="B22" s="31">
        <v>48</v>
      </c>
      <c r="C22" s="31">
        <v>67</v>
      </c>
      <c r="D22" s="32">
        <v>0</v>
      </c>
      <c r="E22" s="30">
        <f>B22+D22+TF!$I$2</f>
        <v>722</v>
      </c>
      <c r="F22" s="30">
        <f>C22+D22+TF!$I$4</f>
        <v>1813</v>
      </c>
      <c r="G22" s="17" t="s">
        <v>42</v>
      </c>
      <c r="H22" s="17" t="s">
        <v>42</v>
      </c>
      <c r="I22" s="23" t="s">
        <v>8</v>
      </c>
      <c r="J22" s="46"/>
      <c r="K22" s="44">
        <f>$E$22*K1</f>
        <v>722</v>
      </c>
      <c r="L22" s="44">
        <f t="shared" ref="L22:AF22" si="53">$E$22*L1</f>
        <v>1444</v>
      </c>
      <c r="M22" s="44">
        <f t="shared" si="53"/>
        <v>2166</v>
      </c>
      <c r="N22" s="44">
        <f t="shared" si="53"/>
        <v>2888</v>
      </c>
      <c r="O22" s="44">
        <f t="shared" si="53"/>
        <v>3610</v>
      </c>
      <c r="P22" s="44">
        <f t="shared" si="53"/>
        <v>4332</v>
      </c>
      <c r="Q22" s="44">
        <f t="shared" si="53"/>
        <v>5054</v>
      </c>
      <c r="R22" s="44">
        <f t="shared" si="53"/>
        <v>5776</v>
      </c>
      <c r="S22" s="44">
        <f t="shared" si="53"/>
        <v>6498</v>
      </c>
      <c r="T22" s="57">
        <f t="shared" si="53"/>
        <v>7220</v>
      </c>
      <c r="U22" s="57">
        <f t="shared" si="53"/>
        <v>7942</v>
      </c>
      <c r="V22" s="57">
        <f t="shared" si="53"/>
        <v>8664</v>
      </c>
      <c r="W22" s="57">
        <f t="shared" si="53"/>
        <v>9386</v>
      </c>
      <c r="X22" s="57">
        <f t="shared" si="53"/>
        <v>10108</v>
      </c>
      <c r="Y22" s="57">
        <f t="shared" si="53"/>
        <v>10830</v>
      </c>
      <c r="Z22" s="57">
        <f t="shared" si="53"/>
        <v>11552</v>
      </c>
      <c r="AA22" s="57">
        <f t="shared" si="53"/>
        <v>12274</v>
      </c>
      <c r="AB22" s="57">
        <f t="shared" si="53"/>
        <v>12996</v>
      </c>
      <c r="AC22" s="57">
        <f t="shared" si="53"/>
        <v>13718</v>
      </c>
      <c r="AD22" s="57">
        <f t="shared" si="53"/>
        <v>14440</v>
      </c>
      <c r="AE22" s="57">
        <f t="shared" si="53"/>
        <v>15162</v>
      </c>
      <c r="AF22" s="57">
        <f t="shared" si="53"/>
        <v>15884</v>
      </c>
      <c r="AG22" s="49"/>
      <c r="AH22" s="44">
        <f>$F$22*AH1</f>
        <v>1813</v>
      </c>
      <c r="AI22" s="44">
        <f t="shared" ref="AI22:BC22" si="54">$F$22*AI1</f>
        <v>3626</v>
      </c>
      <c r="AJ22" s="44">
        <f t="shared" si="54"/>
        <v>5439</v>
      </c>
      <c r="AK22" s="44">
        <f t="shared" si="54"/>
        <v>7252</v>
      </c>
      <c r="AL22" s="44">
        <f t="shared" si="54"/>
        <v>9065</v>
      </c>
      <c r="AM22" s="44">
        <f t="shared" si="54"/>
        <v>10878</v>
      </c>
      <c r="AN22" s="44">
        <f t="shared" si="54"/>
        <v>12691</v>
      </c>
      <c r="AO22" s="44">
        <f t="shared" si="54"/>
        <v>14504</v>
      </c>
      <c r="AP22" s="57">
        <f t="shared" si="54"/>
        <v>16317</v>
      </c>
      <c r="AQ22" s="57">
        <f t="shared" si="54"/>
        <v>18130</v>
      </c>
      <c r="AR22" s="57">
        <f t="shared" si="54"/>
        <v>19943</v>
      </c>
      <c r="AS22" s="57">
        <f t="shared" si="54"/>
        <v>21756</v>
      </c>
      <c r="AT22" s="57">
        <f t="shared" si="54"/>
        <v>23569</v>
      </c>
      <c r="AU22" s="57">
        <f t="shared" si="54"/>
        <v>25382</v>
      </c>
      <c r="AV22" s="57">
        <f t="shared" si="54"/>
        <v>27195</v>
      </c>
      <c r="AW22" s="57">
        <f t="shared" si="54"/>
        <v>29008</v>
      </c>
      <c r="AX22" s="57">
        <f t="shared" si="54"/>
        <v>30821</v>
      </c>
      <c r="AY22" s="57">
        <f t="shared" si="54"/>
        <v>32634</v>
      </c>
      <c r="AZ22" s="57">
        <f t="shared" si="54"/>
        <v>34447</v>
      </c>
      <c r="BA22" s="57">
        <f t="shared" si="54"/>
        <v>36260</v>
      </c>
      <c r="BB22" s="57">
        <f t="shared" si="54"/>
        <v>38073</v>
      </c>
      <c r="BC22" s="57">
        <f t="shared" si="54"/>
        <v>39886</v>
      </c>
    </row>
    <row r="23" spans="1:55" s="22" customFormat="1" ht="14.5">
      <c r="A23" s="67" t="s">
        <v>121</v>
      </c>
      <c r="B23" s="31">
        <v>869</v>
      </c>
      <c r="C23" s="31">
        <v>869</v>
      </c>
      <c r="D23" s="32">
        <v>0</v>
      </c>
      <c r="E23" s="30">
        <f>B23+D23+TF!$I$2</f>
        <v>1543</v>
      </c>
      <c r="F23" s="30">
        <f>C23+D23+TF!$I$4</f>
        <v>2615</v>
      </c>
      <c r="G23" s="17" t="s">
        <v>42</v>
      </c>
      <c r="H23" s="17" t="s">
        <v>42</v>
      </c>
      <c r="I23" s="17" t="s">
        <v>8</v>
      </c>
      <c r="J23" s="46" t="s">
        <v>37</v>
      </c>
      <c r="K23" s="44">
        <f t="shared" ref="K23:AF23" si="55">$E$23*K1</f>
        <v>1543</v>
      </c>
      <c r="L23" s="44">
        <f t="shared" si="55"/>
        <v>3086</v>
      </c>
      <c r="M23" s="44">
        <f t="shared" si="55"/>
        <v>4629</v>
      </c>
      <c r="N23" s="44">
        <f t="shared" si="55"/>
        <v>6172</v>
      </c>
      <c r="O23" s="44">
        <f t="shared" si="55"/>
        <v>7715</v>
      </c>
      <c r="P23" s="44">
        <f t="shared" si="55"/>
        <v>9258</v>
      </c>
      <c r="Q23" s="44">
        <f t="shared" si="55"/>
        <v>10801</v>
      </c>
      <c r="R23" s="44">
        <f t="shared" si="55"/>
        <v>12344</v>
      </c>
      <c r="S23" s="44">
        <f t="shared" si="55"/>
        <v>13887</v>
      </c>
      <c r="T23" s="57">
        <f t="shared" si="55"/>
        <v>15430</v>
      </c>
      <c r="U23" s="57">
        <f t="shared" si="55"/>
        <v>16973</v>
      </c>
      <c r="V23" s="57">
        <f t="shared" si="55"/>
        <v>18516</v>
      </c>
      <c r="W23" s="57">
        <f t="shared" si="55"/>
        <v>20059</v>
      </c>
      <c r="X23" s="57">
        <f t="shared" si="55"/>
        <v>21602</v>
      </c>
      <c r="Y23" s="57">
        <f t="shared" si="55"/>
        <v>23145</v>
      </c>
      <c r="Z23" s="57">
        <f t="shared" si="55"/>
        <v>24688</v>
      </c>
      <c r="AA23" s="57">
        <f t="shared" si="55"/>
        <v>26231</v>
      </c>
      <c r="AB23" s="57">
        <f t="shared" si="55"/>
        <v>27774</v>
      </c>
      <c r="AC23" s="57">
        <f t="shared" si="55"/>
        <v>29317</v>
      </c>
      <c r="AD23" s="57">
        <f t="shared" si="55"/>
        <v>30860</v>
      </c>
      <c r="AE23" s="57">
        <f t="shared" si="55"/>
        <v>32403</v>
      </c>
      <c r="AF23" s="57">
        <f t="shared" si="55"/>
        <v>33946</v>
      </c>
      <c r="AG23" s="49" t="s">
        <v>37</v>
      </c>
      <c r="AH23" s="44">
        <f t="shared" ref="AH23:BC23" si="56">$F$23*AH1</f>
        <v>2615</v>
      </c>
      <c r="AI23" s="44">
        <f t="shared" si="56"/>
        <v>5230</v>
      </c>
      <c r="AJ23" s="44">
        <f t="shared" si="56"/>
        <v>7845</v>
      </c>
      <c r="AK23" s="44">
        <f t="shared" si="56"/>
        <v>10460</v>
      </c>
      <c r="AL23" s="44">
        <f t="shared" si="56"/>
        <v>13075</v>
      </c>
      <c r="AM23" s="44">
        <f t="shared" si="56"/>
        <v>15690</v>
      </c>
      <c r="AN23" s="44">
        <f t="shared" si="56"/>
        <v>18305</v>
      </c>
      <c r="AO23" s="44">
        <f t="shared" si="56"/>
        <v>20920</v>
      </c>
      <c r="AP23" s="57">
        <f t="shared" si="56"/>
        <v>23535</v>
      </c>
      <c r="AQ23" s="57">
        <f t="shared" si="56"/>
        <v>26150</v>
      </c>
      <c r="AR23" s="57">
        <f t="shared" si="56"/>
        <v>28765</v>
      </c>
      <c r="AS23" s="57">
        <f t="shared" si="56"/>
        <v>31380</v>
      </c>
      <c r="AT23" s="57">
        <f t="shared" si="56"/>
        <v>33995</v>
      </c>
      <c r="AU23" s="57">
        <f t="shared" si="56"/>
        <v>36610</v>
      </c>
      <c r="AV23" s="57">
        <f t="shared" si="56"/>
        <v>39225</v>
      </c>
      <c r="AW23" s="57">
        <f t="shared" si="56"/>
        <v>41840</v>
      </c>
      <c r="AX23" s="57">
        <f t="shared" si="56"/>
        <v>44455</v>
      </c>
      <c r="AY23" s="57">
        <f t="shared" si="56"/>
        <v>47070</v>
      </c>
      <c r="AZ23" s="57">
        <f t="shared" si="56"/>
        <v>49685</v>
      </c>
      <c r="BA23" s="57">
        <f t="shared" si="56"/>
        <v>52300</v>
      </c>
      <c r="BB23" s="57">
        <f t="shared" si="56"/>
        <v>54915</v>
      </c>
      <c r="BC23" s="57">
        <f t="shared" si="56"/>
        <v>57530</v>
      </c>
    </row>
    <row r="24" spans="1:55" s="20" customFormat="1" ht="14.5">
      <c r="A24" s="67" t="s">
        <v>119</v>
      </c>
      <c r="B24" s="31">
        <v>1019</v>
      </c>
      <c r="C24" s="31">
        <v>2016</v>
      </c>
      <c r="D24" s="32">
        <v>0</v>
      </c>
      <c r="E24" s="30">
        <f>B24+D24+TF!$I$2</f>
        <v>1693</v>
      </c>
      <c r="F24" s="30">
        <f>C24+D24+TF!$I$4</f>
        <v>3762</v>
      </c>
      <c r="G24" s="17" t="s">
        <v>42</v>
      </c>
      <c r="H24" s="17" t="s">
        <v>42</v>
      </c>
      <c r="I24" s="17" t="s">
        <v>8</v>
      </c>
      <c r="J24" s="46" t="s">
        <v>37</v>
      </c>
      <c r="K24" s="44">
        <f t="shared" ref="K24:AF24" si="57">$E$24*K1</f>
        <v>1693</v>
      </c>
      <c r="L24" s="44">
        <f t="shared" si="57"/>
        <v>3386</v>
      </c>
      <c r="M24" s="44">
        <f t="shared" si="57"/>
        <v>5079</v>
      </c>
      <c r="N24" s="44">
        <f t="shared" si="57"/>
        <v>6772</v>
      </c>
      <c r="O24" s="44">
        <f t="shared" si="57"/>
        <v>8465</v>
      </c>
      <c r="P24" s="44">
        <f t="shared" si="57"/>
        <v>10158</v>
      </c>
      <c r="Q24" s="44">
        <f t="shared" si="57"/>
        <v>11851</v>
      </c>
      <c r="R24" s="44">
        <f t="shared" si="57"/>
        <v>13544</v>
      </c>
      <c r="S24" s="44">
        <f t="shared" si="57"/>
        <v>15237</v>
      </c>
      <c r="T24" s="57">
        <f t="shared" si="57"/>
        <v>16930</v>
      </c>
      <c r="U24" s="57">
        <f t="shared" si="57"/>
        <v>18623</v>
      </c>
      <c r="V24" s="57">
        <f t="shared" si="57"/>
        <v>20316</v>
      </c>
      <c r="W24" s="57">
        <f t="shared" si="57"/>
        <v>22009</v>
      </c>
      <c r="X24" s="57">
        <f t="shared" si="57"/>
        <v>23702</v>
      </c>
      <c r="Y24" s="57">
        <f t="shared" si="57"/>
        <v>25395</v>
      </c>
      <c r="Z24" s="57">
        <f t="shared" si="57"/>
        <v>27088</v>
      </c>
      <c r="AA24" s="57">
        <f t="shared" si="57"/>
        <v>28781</v>
      </c>
      <c r="AB24" s="57">
        <f t="shared" si="57"/>
        <v>30474</v>
      </c>
      <c r="AC24" s="57">
        <f t="shared" si="57"/>
        <v>32167</v>
      </c>
      <c r="AD24" s="57">
        <f t="shared" si="57"/>
        <v>33860</v>
      </c>
      <c r="AE24" s="57">
        <f t="shared" si="57"/>
        <v>35553</v>
      </c>
      <c r="AF24" s="57">
        <f t="shared" si="57"/>
        <v>37246</v>
      </c>
      <c r="AG24" s="49" t="s">
        <v>37</v>
      </c>
      <c r="AH24" s="44">
        <f t="shared" ref="AH24:BC24" si="58">$F$24*AH1</f>
        <v>3762</v>
      </c>
      <c r="AI24" s="44">
        <f t="shared" si="58"/>
        <v>7524</v>
      </c>
      <c r="AJ24" s="44">
        <f t="shared" si="58"/>
        <v>11286</v>
      </c>
      <c r="AK24" s="44">
        <f t="shared" si="58"/>
        <v>15048</v>
      </c>
      <c r="AL24" s="44">
        <f t="shared" si="58"/>
        <v>18810</v>
      </c>
      <c r="AM24" s="44">
        <f t="shared" si="58"/>
        <v>22572</v>
      </c>
      <c r="AN24" s="44">
        <f t="shared" si="58"/>
        <v>26334</v>
      </c>
      <c r="AO24" s="44">
        <f t="shared" si="58"/>
        <v>30096</v>
      </c>
      <c r="AP24" s="57">
        <f t="shared" si="58"/>
        <v>33858</v>
      </c>
      <c r="AQ24" s="57">
        <f t="shared" si="58"/>
        <v>37620</v>
      </c>
      <c r="AR24" s="57">
        <f t="shared" si="58"/>
        <v>41382</v>
      </c>
      <c r="AS24" s="57">
        <f t="shared" si="58"/>
        <v>45144</v>
      </c>
      <c r="AT24" s="57">
        <f t="shared" si="58"/>
        <v>48906</v>
      </c>
      <c r="AU24" s="57">
        <f t="shared" si="58"/>
        <v>52668</v>
      </c>
      <c r="AV24" s="57">
        <f t="shared" si="58"/>
        <v>56430</v>
      </c>
      <c r="AW24" s="57">
        <f t="shared" si="58"/>
        <v>60192</v>
      </c>
      <c r="AX24" s="57">
        <f t="shared" si="58"/>
        <v>63954</v>
      </c>
      <c r="AY24" s="57">
        <f t="shared" si="58"/>
        <v>67716</v>
      </c>
      <c r="AZ24" s="57">
        <f t="shared" si="58"/>
        <v>71478</v>
      </c>
      <c r="BA24" s="57">
        <f t="shared" si="58"/>
        <v>75240</v>
      </c>
      <c r="BB24" s="57">
        <f t="shared" si="58"/>
        <v>79002</v>
      </c>
      <c r="BC24" s="57">
        <f t="shared" si="58"/>
        <v>82764</v>
      </c>
    </row>
    <row r="25" spans="1:55" s="20" customFormat="1" ht="14.5">
      <c r="A25" s="67" t="s">
        <v>89</v>
      </c>
      <c r="B25" s="31">
        <v>176</v>
      </c>
      <c r="C25" s="31">
        <v>158</v>
      </c>
      <c r="D25" s="32">
        <v>0</v>
      </c>
      <c r="E25" s="30">
        <f>B25+D25+TF!$I$2</f>
        <v>850</v>
      </c>
      <c r="F25" s="30">
        <f>C25+D25+TF!$I$4</f>
        <v>1904</v>
      </c>
      <c r="G25" s="17" t="s">
        <v>42</v>
      </c>
      <c r="H25" s="17" t="s">
        <v>42</v>
      </c>
      <c r="I25" s="17" t="s">
        <v>8</v>
      </c>
      <c r="J25" s="46"/>
      <c r="K25" s="44">
        <f t="shared" ref="K25:AF25" si="59">$E$25*K1</f>
        <v>850</v>
      </c>
      <c r="L25" s="44">
        <f t="shared" si="59"/>
        <v>1700</v>
      </c>
      <c r="M25" s="44">
        <f t="shared" si="59"/>
        <v>2550</v>
      </c>
      <c r="N25" s="44">
        <f t="shared" si="59"/>
        <v>3400</v>
      </c>
      <c r="O25" s="44">
        <f t="shared" si="59"/>
        <v>4250</v>
      </c>
      <c r="P25" s="44">
        <f t="shared" si="59"/>
        <v>5100</v>
      </c>
      <c r="Q25" s="44">
        <f t="shared" si="59"/>
        <v>5950</v>
      </c>
      <c r="R25" s="44">
        <f t="shared" si="59"/>
        <v>6800</v>
      </c>
      <c r="S25" s="44">
        <f t="shared" si="59"/>
        <v>7650</v>
      </c>
      <c r="T25" s="57">
        <f t="shared" si="59"/>
        <v>8500</v>
      </c>
      <c r="U25" s="57">
        <f t="shared" si="59"/>
        <v>9350</v>
      </c>
      <c r="V25" s="57">
        <f t="shared" si="59"/>
        <v>10200</v>
      </c>
      <c r="W25" s="57">
        <f t="shared" si="59"/>
        <v>11050</v>
      </c>
      <c r="X25" s="57">
        <f t="shared" si="59"/>
        <v>11900</v>
      </c>
      <c r="Y25" s="57">
        <f t="shared" si="59"/>
        <v>12750</v>
      </c>
      <c r="Z25" s="57">
        <f t="shared" si="59"/>
        <v>13600</v>
      </c>
      <c r="AA25" s="57">
        <f t="shared" si="59"/>
        <v>14450</v>
      </c>
      <c r="AB25" s="57">
        <f t="shared" si="59"/>
        <v>15300</v>
      </c>
      <c r="AC25" s="57">
        <f t="shared" si="59"/>
        <v>16150</v>
      </c>
      <c r="AD25" s="57">
        <f t="shared" si="59"/>
        <v>17000</v>
      </c>
      <c r="AE25" s="57">
        <f t="shared" si="59"/>
        <v>17850</v>
      </c>
      <c r="AF25" s="57">
        <f t="shared" si="59"/>
        <v>18700</v>
      </c>
      <c r="AG25" s="49"/>
      <c r="AH25" s="44">
        <f t="shared" ref="AH25:BC25" si="60">$F$25*AH1</f>
        <v>1904</v>
      </c>
      <c r="AI25" s="44">
        <f t="shared" si="60"/>
        <v>3808</v>
      </c>
      <c r="AJ25" s="44">
        <f t="shared" si="60"/>
        <v>5712</v>
      </c>
      <c r="AK25" s="44">
        <f t="shared" si="60"/>
        <v>7616</v>
      </c>
      <c r="AL25" s="44">
        <f t="shared" si="60"/>
        <v>9520</v>
      </c>
      <c r="AM25" s="44">
        <f t="shared" si="60"/>
        <v>11424</v>
      </c>
      <c r="AN25" s="44">
        <f t="shared" si="60"/>
        <v>13328</v>
      </c>
      <c r="AO25" s="44">
        <f t="shared" si="60"/>
        <v>15232</v>
      </c>
      <c r="AP25" s="57">
        <f t="shared" si="60"/>
        <v>17136</v>
      </c>
      <c r="AQ25" s="57">
        <f t="shared" si="60"/>
        <v>19040</v>
      </c>
      <c r="AR25" s="57">
        <f t="shared" si="60"/>
        <v>20944</v>
      </c>
      <c r="AS25" s="57">
        <f t="shared" si="60"/>
        <v>22848</v>
      </c>
      <c r="AT25" s="57">
        <f t="shared" si="60"/>
        <v>24752</v>
      </c>
      <c r="AU25" s="57">
        <f t="shared" si="60"/>
        <v>26656</v>
      </c>
      <c r="AV25" s="57">
        <f t="shared" si="60"/>
        <v>28560</v>
      </c>
      <c r="AW25" s="57">
        <f t="shared" si="60"/>
        <v>30464</v>
      </c>
      <c r="AX25" s="57">
        <f t="shared" si="60"/>
        <v>32368</v>
      </c>
      <c r="AY25" s="57">
        <f t="shared" si="60"/>
        <v>34272</v>
      </c>
      <c r="AZ25" s="57">
        <f t="shared" si="60"/>
        <v>36176</v>
      </c>
      <c r="BA25" s="57">
        <f t="shared" si="60"/>
        <v>38080</v>
      </c>
      <c r="BB25" s="57">
        <f t="shared" si="60"/>
        <v>39984</v>
      </c>
      <c r="BC25" s="57">
        <f t="shared" si="60"/>
        <v>41888</v>
      </c>
    </row>
    <row r="26" spans="1:55" s="20" customFormat="1" ht="14.5">
      <c r="A26" s="67" t="s">
        <v>90</v>
      </c>
      <c r="B26" s="31">
        <v>699</v>
      </c>
      <c r="C26" s="31">
        <v>995</v>
      </c>
      <c r="D26" s="32">
        <v>0</v>
      </c>
      <c r="E26" s="30">
        <f>B26+D26+TF!$I$2</f>
        <v>1373</v>
      </c>
      <c r="F26" s="30">
        <f>C26+D26+TF!$I$4</f>
        <v>2741</v>
      </c>
      <c r="G26" s="17" t="s">
        <v>42</v>
      </c>
      <c r="H26" s="17" t="s">
        <v>42</v>
      </c>
      <c r="I26" s="17" t="s">
        <v>8</v>
      </c>
      <c r="J26" s="46" t="s">
        <v>37</v>
      </c>
      <c r="K26" s="44">
        <f t="shared" ref="K26:AF26" si="61">$E$26*K1</f>
        <v>1373</v>
      </c>
      <c r="L26" s="44">
        <f t="shared" si="61"/>
        <v>2746</v>
      </c>
      <c r="M26" s="44">
        <f t="shared" si="61"/>
        <v>4119</v>
      </c>
      <c r="N26" s="44">
        <f t="shared" si="61"/>
        <v>5492</v>
      </c>
      <c r="O26" s="44">
        <f t="shared" si="61"/>
        <v>6865</v>
      </c>
      <c r="P26" s="44">
        <f t="shared" si="61"/>
        <v>8238</v>
      </c>
      <c r="Q26" s="44">
        <f t="shared" si="61"/>
        <v>9611</v>
      </c>
      <c r="R26" s="44">
        <f t="shared" si="61"/>
        <v>10984</v>
      </c>
      <c r="S26" s="44">
        <f t="shared" si="61"/>
        <v>12357</v>
      </c>
      <c r="T26" s="57">
        <f t="shared" si="61"/>
        <v>13730</v>
      </c>
      <c r="U26" s="57">
        <f t="shared" si="61"/>
        <v>15103</v>
      </c>
      <c r="V26" s="57">
        <f t="shared" si="61"/>
        <v>16476</v>
      </c>
      <c r="W26" s="57">
        <f t="shared" si="61"/>
        <v>17849</v>
      </c>
      <c r="X26" s="57">
        <f t="shared" si="61"/>
        <v>19222</v>
      </c>
      <c r="Y26" s="57">
        <f t="shared" si="61"/>
        <v>20595</v>
      </c>
      <c r="Z26" s="57">
        <f t="shared" si="61"/>
        <v>21968</v>
      </c>
      <c r="AA26" s="57">
        <f t="shared" si="61"/>
        <v>23341</v>
      </c>
      <c r="AB26" s="57">
        <f t="shared" si="61"/>
        <v>24714</v>
      </c>
      <c r="AC26" s="57">
        <f t="shared" si="61"/>
        <v>26087</v>
      </c>
      <c r="AD26" s="57">
        <f t="shared" si="61"/>
        <v>27460</v>
      </c>
      <c r="AE26" s="57">
        <f t="shared" si="61"/>
        <v>28833</v>
      </c>
      <c r="AF26" s="57">
        <f t="shared" si="61"/>
        <v>30206</v>
      </c>
      <c r="AG26" s="49" t="s">
        <v>37</v>
      </c>
      <c r="AH26" s="44">
        <f t="shared" ref="AH26:BC26" si="62">$F$26*AH1</f>
        <v>2741</v>
      </c>
      <c r="AI26" s="44">
        <f t="shared" si="62"/>
        <v>5482</v>
      </c>
      <c r="AJ26" s="44">
        <f t="shared" si="62"/>
        <v>8223</v>
      </c>
      <c r="AK26" s="44">
        <f t="shared" si="62"/>
        <v>10964</v>
      </c>
      <c r="AL26" s="44">
        <f t="shared" si="62"/>
        <v>13705</v>
      </c>
      <c r="AM26" s="44">
        <f t="shared" si="62"/>
        <v>16446</v>
      </c>
      <c r="AN26" s="44">
        <f t="shared" si="62"/>
        <v>19187</v>
      </c>
      <c r="AO26" s="44">
        <f t="shared" si="62"/>
        <v>21928</v>
      </c>
      <c r="AP26" s="57">
        <f t="shared" si="62"/>
        <v>24669</v>
      </c>
      <c r="AQ26" s="57">
        <f t="shared" si="62"/>
        <v>27410</v>
      </c>
      <c r="AR26" s="57">
        <f t="shared" si="62"/>
        <v>30151</v>
      </c>
      <c r="AS26" s="57">
        <f t="shared" si="62"/>
        <v>32892</v>
      </c>
      <c r="AT26" s="57">
        <f t="shared" si="62"/>
        <v>35633</v>
      </c>
      <c r="AU26" s="57">
        <f t="shared" si="62"/>
        <v>38374</v>
      </c>
      <c r="AV26" s="57">
        <f t="shared" si="62"/>
        <v>41115</v>
      </c>
      <c r="AW26" s="57">
        <f t="shared" si="62"/>
        <v>43856</v>
      </c>
      <c r="AX26" s="57">
        <f t="shared" si="62"/>
        <v>46597</v>
      </c>
      <c r="AY26" s="57">
        <f t="shared" si="62"/>
        <v>49338</v>
      </c>
      <c r="AZ26" s="57">
        <f t="shared" si="62"/>
        <v>52079</v>
      </c>
      <c r="BA26" s="57">
        <f t="shared" si="62"/>
        <v>54820</v>
      </c>
      <c r="BB26" s="57">
        <f t="shared" si="62"/>
        <v>57561</v>
      </c>
      <c r="BC26" s="57">
        <f t="shared" si="62"/>
        <v>60302</v>
      </c>
    </row>
    <row r="27" spans="1:55" s="20" customFormat="1" ht="14.5">
      <c r="A27" s="67" t="s">
        <v>91</v>
      </c>
      <c r="B27" s="31">
        <v>1301</v>
      </c>
      <c r="C27" s="31">
        <v>2171</v>
      </c>
      <c r="D27" s="32">
        <v>0</v>
      </c>
      <c r="E27" s="30">
        <f>B27+D27+TF!$I$2</f>
        <v>1975</v>
      </c>
      <c r="F27" s="30">
        <f>C27+D27+TF!$I$4</f>
        <v>3917</v>
      </c>
      <c r="G27" s="17" t="s">
        <v>42</v>
      </c>
      <c r="H27" s="17" t="s">
        <v>42</v>
      </c>
      <c r="I27" s="17" t="s">
        <v>8</v>
      </c>
      <c r="J27" s="46" t="s">
        <v>37</v>
      </c>
      <c r="K27" s="44">
        <f>$E$27*K1</f>
        <v>1975</v>
      </c>
      <c r="L27" s="44">
        <f t="shared" ref="L27:AF27" si="63">$E$27*L1</f>
        <v>3950</v>
      </c>
      <c r="M27" s="44">
        <f t="shared" si="63"/>
        <v>5925</v>
      </c>
      <c r="N27" s="44">
        <f t="shared" si="63"/>
        <v>7900</v>
      </c>
      <c r="O27" s="44">
        <f t="shared" si="63"/>
        <v>9875</v>
      </c>
      <c r="P27" s="44">
        <f t="shared" si="63"/>
        <v>11850</v>
      </c>
      <c r="Q27" s="44">
        <f t="shared" si="63"/>
        <v>13825</v>
      </c>
      <c r="R27" s="44">
        <f t="shared" si="63"/>
        <v>15800</v>
      </c>
      <c r="S27" s="44">
        <f t="shared" si="63"/>
        <v>17775</v>
      </c>
      <c r="T27" s="57">
        <f t="shared" si="63"/>
        <v>19750</v>
      </c>
      <c r="U27" s="57">
        <f t="shared" si="63"/>
        <v>21725</v>
      </c>
      <c r="V27" s="57">
        <f t="shared" si="63"/>
        <v>23700</v>
      </c>
      <c r="W27" s="57">
        <f t="shared" si="63"/>
        <v>25675</v>
      </c>
      <c r="X27" s="57">
        <f t="shared" si="63"/>
        <v>27650</v>
      </c>
      <c r="Y27" s="57">
        <f t="shared" si="63"/>
        <v>29625</v>
      </c>
      <c r="Z27" s="57">
        <f t="shared" si="63"/>
        <v>31600</v>
      </c>
      <c r="AA27" s="57">
        <f t="shared" si="63"/>
        <v>33575</v>
      </c>
      <c r="AB27" s="57">
        <f t="shared" si="63"/>
        <v>35550</v>
      </c>
      <c r="AC27" s="57">
        <f t="shared" si="63"/>
        <v>37525</v>
      </c>
      <c r="AD27" s="57">
        <f t="shared" si="63"/>
        <v>39500</v>
      </c>
      <c r="AE27" s="57">
        <f t="shared" si="63"/>
        <v>41475</v>
      </c>
      <c r="AF27" s="57">
        <f t="shared" si="63"/>
        <v>43450</v>
      </c>
      <c r="AG27" s="49" t="s">
        <v>37</v>
      </c>
      <c r="AH27" s="44">
        <f>$F$27*AH1</f>
        <v>3917</v>
      </c>
      <c r="AI27" s="44">
        <f t="shared" ref="AI27:BC27" si="64">$F$27*AI1</f>
        <v>7834</v>
      </c>
      <c r="AJ27" s="44">
        <f t="shared" si="64"/>
        <v>11751</v>
      </c>
      <c r="AK27" s="44">
        <f t="shared" si="64"/>
        <v>15668</v>
      </c>
      <c r="AL27" s="44">
        <f t="shared" si="64"/>
        <v>19585</v>
      </c>
      <c r="AM27" s="44">
        <f t="shared" si="64"/>
        <v>23502</v>
      </c>
      <c r="AN27" s="44">
        <f t="shared" si="64"/>
        <v>27419</v>
      </c>
      <c r="AO27" s="44">
        <f t="shared" si="64"/>
        <v>31336</v>
      </c>
      <c r="AP27" s="57">
        <f t="shared" si="64"/>
        <v>35253</v>
      </c>
      <c r="AQ27" s="57">
        <f t="shared" si="64"/>
        <v>39170</v>
      </c>
      <c r="AR27" s="57">
        <f t="shared" si="64"/>
        <v>43087</v>
      </c>
      <c r="AS27" s="57">
        <f t="shared" si="64"/>
        <v>47004</v>
      </c>
      <c r="AT27" s="57">
        <f t="shared" si="64"/>
        <v>50921</v>
      </c>
      <c r="AU27" s="57">
        <f t="shared" si="64"/>
        <v>54838</v>
      </c>
      <c r="AV27" s="57">
        <f t="shared" si="64"/>
        <v>58755</v>
      </c>
      <c r="AW27" s="57">
        <f t="shared" si="64"/>
        <v>62672</v>
      </c>
      <c r="AX27" s="57">
        <f t="shared" si="64"/>
        <v>66589</v>
      </c>
      <c r="AY27" s="57">
        <f t="shared" si="64"/>
        <v>70506</v>
      </c>
      <c r="AZ27" s="57">
        <f t="shared" si="64"/>
        <v>74423</v>
      </c>
      <c r="BA27" s="57">
        <f t="shared" si="64"/>
        <v>78340</v>
      </c>
      <c r="BB27" s="57">
        <f t="shared" si="64"/>
        <v>82257</v>
      </c>
      <c r="BC27" s="57">
        <f t="shared" si="64"/>
        <v>86174</v>
      </c>
    </row>
    <row r="28" spans="1:55" s="20" customFormat="1" ht="14.5">
      <c r="A28" s="67" t="s">
        <v>103</v>
      </c>
      <c r="B28" s="31">
        <v>109</v>
      </c>
      <c r="C28" s="31">
        <v>153</v>
      </c>
      <c r="D28" s="32">
        <v>0</v>
      </c>
      <c r="E28" s="30">
        <f>B28+D28+TF!$I$2</f>
        <v>783</v>
      </c>
      <c r="F28" s="30">
        <f>C28+D28+TF!$I$4</f>
        <v>1899</v>
      </c>
      <c r="G28" s="17" t="s">
        <v>42</v>
      </c>
      <c r="H28" s="17" t="s">
        <v>42</v>
      </c>
      <c r="I28" s="17" t="s">
        <v>8</v>
      </c>
      <c r="J28" s="46"/>
      <c r="K28" s="44">
        <f>$E$28*K1</f>
        <v>783</v>
      </c>
      <c r="L28" s="44">
        <f t="shared" ref="L28:AF28" si="65">$E$28*L1</f>
        <v>1566</v>
      </c>
      <c r="M28" s="44">
        <f t="shared" si="65"/>
        <v>2349</v>
      </c>
      <c r="N28" s="44">
        <f t="shared" si="65"/>
        <v>3132</v>
      </c>
      <c r="O28" s="44">
        <f t="shared" si="65"/>
        <v>3915</v>
      </c>
      <c r="P28" s="44">
        <f t="shared" si="65"/>
        <v>4698</v>
      </c>
      <c r="Q28" s="44">
        <f t="shared" si="65"/>
        <v>5481</v>
      </c>
      <c r="R28" s="44">
        <f t="shared" si="65"/>
        <v>6264</v>
      </c>
      <c r="S28" s="44">
        <f t="shared" si="65"/>
        <v>7047</v>
      </c>
      <c r="T28" s="57">
        <f t="shared" si="65"/>
        <v>7830</v>
      </c>
      <c r="U28" s="57">
        <f t="shared" si="65"/>
        <v>8613</v>
      </c>
      <c r="V28" s="57">
        <f t="shared" si="65"/>
        <v>9396</v>
      </c>
      <c r="W28" s="57">
        <f t="shared" si="65"/>
        <v>10179</v>
      </c>
      <c r="X28" s="57">
        <f t="shared" si="65"/>
        <v>10962</v>
      </c>
      <c r="Y28" s="57">
        <f t="shared" si="65"/>
        <v>11745</v>
      </c>
      <c r="Z28" s="57">
        <f t="shared" si="65"/>
        <v>12528</v>
      </c>
      <c r="AA28" s="57">
        <f t="shared" si="65"/>
        <v>13311</v>
      </c>
      <c r="AB28" s="57">
        <f t="shared" si="65"/>
        <v>14094</v>
      </c>
      <c r="AC28" s="57">
        <f t="shared" si="65"/>
        <v>14877</v>
      </c>
      <c r="AD28" s="57">
        <f t="shared" si="65"/>
        <v>15660</v>
      </c>
      <c r="AE28" s="57">
        <f t="shared" si="65"/>
        <v>16443</v>
      </c>
      <c r="AF28" s="57">
        <f t="shared" si="65"/>
        <v>17226</v>
      </c>
      <c r="AG28" s="49"/>
      <c r="AH28" s="44">
        <f>$F$28*AH1</f>
        <v>1899</v>
      </c>
      <c r="AI28" s="44">
        <f t="shared" ref="AI28:BC28" si="66">$F$28*AI1</f>
        <v>3798</v>
      </c>
      <c r="AJ28" s="44">
        <f t="shared" si="66"/>
        <v>5697</v>
      </c>
      <c r="AK28" s="44">
        <f t="shared" si="66"/>
        <v>7596</v>
      </c>
      <c r="AL28" s="44">
        <f t="shared" si="66"/>
        <v>9495</v>
      </c>
      <c r="AM28" s="44">
        <f t="shared" si="66"/>
        <v>11394</v>
      </c>
      <c r="AN28" s="44">
        <f t="shared" si="66"/>
        <v>13293</v>
      </c>
      <c r="AO28" s="44">
        <f t="shared" si="66"/>
        <v>15192</v>
      </c>
      <c r="AP28" s="57">
        <f t="shared" si="66"/>
        <v>17091</v>
      </c>
      <c r="AQ28" s="57">
        <f t="shared" si="66"/>
        <v>18990</v>
      </c>
      <c r="AR28" s="57">
        <f t="shared" si="66"/>
        <v>20889</v>
      </c>
      <c r="AS28" s="57">
        <f t="shared" si="66"/>
        <v>22788</v>
      </c>
      <c r="AT28" s="57">
        <f t="shared" si="66"/>
        <v>24687</v>
      </c>
      <c r="AU28" s="57">
        <f t="shared" si="66"/>
        <v>26586</v>
      </c>
      <c r="AV28" s="57">
        <f t="shared" si="66"/>
        <v>28485</v>
      </c>
      <c r="AW28" s="57">
        <f t="shared" si="66"/>
        <v>30384</v>
      </c>
      <c r="AX28" s="57">
        <f t="shared" si="66"/>
        <v>32283</v>
      </c>
      <c r="AY28" s="57">
        <f t="shared" si="66"/>
        <v>34182</v>
      </c>
      <c r="AZ28" s="57">
        <f t="shared" si="66"/>
        <v>36081</v>
      </c>
      <c r="BA28" s="57">
        <f t="shared" si="66"/>
        <v>37980</v>
      </c>
      <c r="BB28" s="57">
        <f t="shared" si="66"/>
        <v>39879</v>
      </c>
      <c r="BC28" s="57">
        <f t="shared" si="66"/>
        <v>41778</v>
      </c>
    </row>
    <row r="29" spans="1:55" s="20" customFormat="1" ht="14.5">
      <c r="A29" s="67" t="s">
        <v>92</v>
      </c>
      <c r="B29" s="31">
        <v>173</v>
      </c>
      <c r="C29" s="31">
        <v>156</v>
      </c>
      <c r="D29" s="32">
        <v>0</v>
      </c>
      <c r="E29" s="30">
        <f>B29+D29+TF!$I$2</f>
        <v>847</v>
      </c>
      <c r="F29" s="30">
        <f>C29+D29+TF!$I$4</f>
        <v>1902</v>
      </c>
      <c r="G29" s="17" t="s">
        <v>42</v>
      </c>
      <c r="H29" s="17" t="s">
        <v>42</v>
      </c>
      <c r="I29" s="17" t="s">
        <v>8</v>
      </c>
      <c r="J29" s="46" t="s">
        <v>37</v>
      </c>
      <c r="K29" s="44">
        <f t="shared" ref="K29:AF29" si="67">$E$29*K1</f>
        <v>847</v>
      </c>
      <c r="L29" s="44">
        <f t="shared" si="67"/>
        <v>1694</v>
      </c>
      <c r="M29" s="44">
        <f t="shared" si="67"/>
        <v>2541</v>
      </c>
      <c r="N29" s="44">
        <f t="shared" si="67"/>
        <v>3388</v>
      </c>
      <c r="O29" s="44">
        <f t="shared" si="67"/>
        <v>4235</v>
      </c>
      <c r="P29" s="44">
        <f t="shared" si="67"/>
        <v>5082</v>
      </c>
      <c r="Q29" s="44">
        <f t="shared" si="67"/>
        <v>5929</v>
      </c>
      <c r="R29" s="44">
        <f t="shared" si="67"/>
        <v>6776</v>
      </c>
      <c r="S29" s="44">
        <f t="shared" si="67"/>
        <v>7623</v>
      </c>
      <c r="T29" s="57">
        <f t="shared" si="67"/>
        <v>8470</v>
      </c>
      <c r="U29" s="57">
        <f t="shared" si="67"/>
        <v>9317</v>
      </c>
      <c r="V29" s="57">
        <f t="shared" si="67"/>
        <v>10164</v>
      </c>
      <c r="W29" s="57">
        <f t="shared" si="67"/>
        <v>11011</v>
      </c>
      <c r="X29" s="57">
        <f t="shared" si="67"/>
        <v>11858</v>
      </c>
      <c r="Y29" s="57">
        <f t="shared" si="67"/>
        <v>12705</v>
      </c>
      <c r="Z29" s="57">
        <f t="shared" si="67"/>
        <v>13552</v>
      </c>
      <c r="AA29" s="57">
        <f t="shared" si="67"/>
        <v>14399</v>
      </c>
      <c r="AB29" s="57">
        <f t="shared" si="67"/>
        <v>15246</v>
      </c>
      <c r="AC29" s="57">
        <f t="shared" si="67"/>
        <v>16093</v>
      </c>
      <c r="AD29" s="57">
        <f t="shared" si="67"/>
        <v>16940</v>
      </c>
      <c r="AE29" s="57">
        <f t="shared" si="67"/>
        <v>17787</v>
      </c>
      <c r="AF29" s="57">
        <f t="shared" si="67"/>
        <v>18634</v>
      </c>
      <c r="AG29" s="49" t="s">
        <v>37</v>
      </c>
      <c r="AH29" s="44">
        <f t="shared" ref="AH29:BC29" si="68">$F$29*AH1</f>
        <v>1902</v>
      </c>
      <c r="AI29" s="44">
        <f t="shared" si="68"/>
        <v>3804</v>
      </c>
      <c r="AJ29" s="44">
        <f t="shared" si="68"/>
        <v>5706</v>
      </c>
      <c r="AK29" s="44">
        <f t="shared" si="68"/>
        <v>7608</v>
      </c>
      <c r="AL29" s="44">
        <f t="shared" si="68"/>
        <v>9510</v>
      </c>
      <c r="AM29" s="44">
        <f t="shared" si="68"/>
        <v>11412</v>
      </c>
      <c r="AN29" s="44">
        <f t="shared" si="68"/>
        <v>13314</v>
      </c>
      <c r="AO29" s="44">
        <f t="shared" si="68"/>
        <v>15216</v>
      </c>
      <c r="AP29" s="57">
        <f t="shared" si="68"/>
        <v>17118</v>
      </c>
      <c r="AQ29" s="57">
        <f t="shared" si="68"/>
        <v>19020</v>
      </c>
      <c r="AR29" s="57">
        <f t="shared" si="68"/>
        <v>20922</v>
      </c>
      <c r="AS29" s="57">
        <f t="shared" si="68"/>
        <v>22824</v>
      </c>
      <c r="AT29" s="57">
        <f t="shared" si="68"/>
        <v>24726</v>
      </c>
      <c r="AU29" s="57">
        <f t="shared" si="68"/>
        <v>26628</v>
      </c>
      <c r="AV29" s="57">
        <f t="shared" si="68"/>
        <v>28530</v>
      </c>
      <c r="AW29" s="57">
        <f t="shared" si="68"/>
        <v>30432</v>
      </c>
      <c r="AX29" s="57">
        <f t="shared" si="68"/>
        <v>32334</v>
      </c>
      <c r="AY29" s="57">
        <f t="shared" si="68"/>
        <v>34236</v>
      </c>
      <c r="AZ29" s="57">
        <f t="shared" si="68"/>
        <v>36138</v>
      </c>
      <c r="BA29" s="57">
        <f t="shared" si="68"/>
        <v>38040</v>
      </c>
      <c r="BB29" s="57">
        <f t="shared" si="68"/>
        <v>39942</v>
      </c>
      <c r="BC29" s="57">
        <f t="shared" si="68"/>
        <v>41844</v>
      </c>
    </row>
    <row r="30" spans="1:55" s="20" customFormat="1" ht="14.5">
      <c r="A30" s="67" t="s">
        <v>95</v>
      </c>
      <c r="B30" s="31">
        <v>815</v>
      </c>
      <c r="C30" s="31">
        <v>815</v>
      </c>
      <c r="D30" s="32">
        <v>0</v>
      </c>
      <c r="E30" s="30">
        <f>B30+D30+TF!$I$2</f>
        <v>1489</v>
      </c>
      <c r="F30" s="30">
        <f>C30+D30+TF!$I$4</f>
        <v>2561</v>
      </c>
      <c r="G30" s="17" t="s">
        <v>42</v>
      </c>
      <c r="H30" s="17" t="s">
        <v>42</v>
      </c>
      <c r="I30" s="17" t="s">
        <v>8</v>
      </c>
      <c r="J30" s="46" t="s">
        <v>37</v>
      </c>
      <c r="K30" s="44">
        <f t="shared" ref="K30:AF30" si="69">$E$30*K1</f>
        <v>1489</v>
      </c>
      <c r="L30" s="44">
        <f t="shared" si="69"/>
        <v>2978</v>
      </c>
      <c r="M30" s="44">
        <f t="shared" si="69"/>
        <v>4467</v>
      </c>
      <c r="N30" s="44">
        <f t="shared" si="69"/>
        <v>5956</v>
      </c>
      <c r="O30" s="44">
        <f t="shared" si="69"/>
        <v>7445</v>
      </c>
      <c r="P30" s="44">
        <f t="shared" si="69"/>
        <v>8934</v>
      </c>
      <c r="Q30" s="44">
        <f t="shared" si="69"/>
        <v>10423</v>
      </c>
      <c r="R30" s="44">
        <f t="shared" si="69"/>
        <v>11912</v>
      </c>
      <c r="S30" s="44">
        <f t="shared" si="69"/>
        <v>13401</v>
      </c>
      <c r="T30" s="57">
        <f t="shared" si="69"/>
        <v>14890</v>
      </c>
      <c r="U30" s="57">
        <f t="shared" si="69"/>
        <v>16379</v>
      </c>
      <c r="V30" s="57">
        <f t="shared" si="69"/>
        <v>17868</v>
      </c>
      <c r="W30" s="57">
        <f t="shared" si="69"/>
        <v>19357</v>
      </c>
      <c r="X30" s="57">
        <f t="shared" si="69"/>
        <v>20846</v>
      </c>
      <c r="Y30" s="57">
        <f t="shared" si="69"/>
        <v>22335</v>
      </c>
      <c r="Z30" s="57">
        <f t="shared" si="69"/>
        <v>23824</v>
      </c>
      <c r="AA30" s="57">
        <f t="shared" si="69"/>
        <v>25313</v>
      </c>
      <c r="AB30" s="57">
        <f t="shared" si="69"/>
        <v>26802</v>
      </c>
      <c r="AC30" s="57">
        <f t="shared" si="69"/>
        <v>28291</v>
      </c>
      <c r="AD30" s="57">
        <f t="shared" si="69"/>
        <v>29780</v>
      </c>
      <c r="AE30" s="57">
        <f t="shared" si="69"/>
        <v>31269</v>
      </c>
      <c r="AF30" s="57">
        <f t="shared" si="69"/>
        <v>32758</v>
      </c>
      <c r="AG30" s="49" t="s">
        <v>37</v>
      </c>
      <c r="AH30" s="44">
        <f t="shared" ref="AH30:BC30" si="70">$F$30*AH1</f>
        <v>2561</v>
      </c>
      <c r="AI30" s="44">
        <f t="shared" si="70"/>
        <v>5122</v>
      </c>
      <c r="AJ30" s="44">
        <f t="shared" si="70"/>
        <v>7683</v>
      </c>
      <c r="AK30" s="44">
        <f t="shared" si="70"/>
        <v>10244</v>
      </c>
      <c r="AL30" s="44">
        <f t="shared" si="70"/>
        <v>12805</v>
      </c>
      <c r="AM30" s="44">
        <f t="shared" si="70"/>
        <v>15366</v>
      </c>
      <c r="AN30" s="44">
        <f t="shared" si="70"/>
        <v>17927</v>
      </c>
      <c r="AO30" s="44">
        <f t="shared" si="70"/>
        <v>20488</v>
      </c>
      <c r="AP30" s="57">
        <f t="shared" si="70"/>
        <v>23049</v>
      </c>
      <c r="AQ30" s="57">
        <f t="shared" si="70"/>
        <v>25610</v>
      </c>
      <c r="AR30" s="57">
        <f t="shared" si="70"/>
        <v>28171</v>
      </c>
      <c r="AS30" s="57">
        <f t="shared" si="70"/>
        <v>30732</v>
      </c>
      <c r="AT30" s="57">
        <f t="shared" si="70"/>
        <v>33293</v>
      </c>
      <c r="AU30" s="57">
        <f t="shared" si="70"/>
        <v>35854</v>
      </c>
      <c r="AV30" s="57">
        <f t="shared" si="70"/>
        <v>38415</v>
      </c>
      <c r="AW30" s="57">
        <f t="shared" si="70"/>
        <v>40976</v>
      </c>
      <c r="AX30" s="57">
        <f t="shared" si="70"/>
        <v>43537</v>
      </c>
      <c r="AY30" s="57">
        <f t="shared" si="70"/>
        <v>46098</v>
      </c>
      <c r="AZ30" s="57">
        <f t="shared" si="70"/>
        <v>48659</v>
      </c>
      <c r="BA30" s="57">
        <f t="shared" si="70"/>
        <v>51220</v>
      </c>
      <c r="BB30" s="57">
        <f t="shared" si="70"/>
        <v>53781</v>
      </c>
      <c r="BC30" s="57">
        <f t="shared" si="70"/>
        <v>56342</v>
      </c>
    </row>
    <row r="31" spans="1:55" s="20" customFormat="1" ht="14.5">
      <c r="A31" s="67" t="s">
        <v>97</v>
      </c>
      <c r="B31" s="31">
        <v>518</v>
      </c>
      <c r="C31" s="31">
        <v>580</v>
      </c>
      <c r="D31" s="32">
        <v>0</v>
      </c>
      <c r="E31" s="30">
        <f>B31+D31+TF!$I$2</f>
        <v>1192</v>
      </c>
      <c r="F31" s="30">
        <f>C31+D31+TF!$I$4</f>
        <v>2326</v>
      </c>
      <c r="G31" s="17" t="s">
        <v>42</v>
      </c>
      <c r="H31" s="17" t="s">
        <v>42</v>
      </c>
      <c r="I31" s="17" t="s">
        <v>8</v>
      </c>
      <c r="J31" s="46" t="s">
        <v>37</v>
      </c>
      <c r="K31" s="44">
        <f t="shared" ref="K31:AF31" si="71">$E$31*K1</f>
        <v>1192</v>
      </c>
      <c r="L31" s="44">
        <f t="shared" si="71"/>
        <v>2384</v>
      </c>
      <c r="M31" s="44">
        <f t="shared" si="71"/>
        <v>3576</v>
      </c>
      <c r="N31" s="44">
        <f t="shared" si="71"/>
        <v>4768</v>
      </c>
      <c r="O31" s="44">
        <f t="shared" si="71"/>
        <v>5960</v>
      </c>
      <c r="P31" s="44">
        <f t="shared" si="71"/>
        <v>7152</v>
      </c>
      <c r="Q31" s="44">
        <f t="shared" si="71"/>
        <v>8344</v>
      </c>
      <c r="R31" s="44">
        <f t="shared" si="71"/>
        <v>9536</v>
      </c>
      <c r="S31" s="44">
        <f t="shared" si="71"/>
        <v>10728</v>
      </c>
      <c r="T31" s="57">
        <f t="shared" si="71"/>
        <v>11920</v>
      </c>
      <c r="U31" s="57">
        <f t="shared" si="71"/>
        <v>13112</v>
      </c>
      <c r="V31" s="57">
        <f t="shared" si="71"/>
        <v>14304</v>
      </c>
      <c r="W31" s="57">
        <f t="shared" si="71"/>
        <v>15496</v>
      </c>
      <c r="X31" s="57">
        <f t="shared" si="71"/>
        <v>16688</v>
      </c>
      <c r="Y31" s="57">
        <f t="shared" si="71"/>
        <v>17880</v>
      </c>
      <c r="Z31" s="57">
        <f t="shared" si="71"/>
        <v>19072</v>
      </c>
      <c r="AA31" s="57">
        <f t="shared" si="71"/>
        <v>20264</v>
      </c>
      <c r="AB31" s="57">
        <f t="shared" si="71"/>
        <v>21456</v>
      </c>
      <c r="AC31" s="57">
        <f t="shared" si="71"/>
        <v>22648</v>
      </c>
      <c r="AD31" s="57">
        <f t="shared" si="71"/>
        <v>23840</v>
      </c>
      <c r="AE31" s="57">
        <f t="shared" si="71"/>
        <v>25032</v>
      </c>
      <c r="AF31" s="57">
        <f t="shared" si="71"/>
        <v>26224</v>
      </c>
      <c r="AG31" s="49" t="s">
        <v>37</v>
      </c>
      <c r="AH31" s="44">
        <f t="shared" ref="AH31:BC31" si="72">$F$31*AH1</f>
        <v>2326</v>
      </c>
      <c r="AI31" s="44">
        <f t="shared" si="72"/>
        <v>4652</v>
      </c>
      <c r="AJ31" s="44">
        <f t="shared" si="72"/>
        <v>6978</v>
      </c>
      <c r="AK31" s="44">
        <f t="shared" si="72"/>
        <v>9304</v>
      </c>
      <c r="AL31" s="44">
        <f t="shared" si="72"/>
        <v>11630</v>
      </c>
      <c r="AM31" s="44">
        <f t="shared" si="72"/>
        <v>13956</v>
      </c>
      <c r="AN31" s="44">
        <f t="shared" si="72"/>
        <v>16282</v>
      </c>
      <c r="AO31" s="44">
        <f t="shared" si="72"/>
        <v>18608</v>
      </c>
      <c r="AP31" s="57">
        <f t="shared" si="72"/>
        <v>20934</v>
      </c>
      <c r="AQ31" s="57">
        <f t="shared" si="72"/>
        <v>23260</v>
      </c>
      <c r="AR31" s="57">
        <f t="shared" si="72"/>
        <v>25586</v>
      </c>
      <c r="AS31" s="57">
        <f t="shared" si="72"/>
        <v>27912</v>
      </c>
      <c r="AT31" s="57">
        <f t="shared" si="72"/>
        <v>30238</v>
      </c>
      <c r="AU31" s="57">
        <f t="shared" si="72"/>
        <v>32564</v>
      </c>
      <c r="AV31" s="57">
        <f t="shared" si="72"/>
        <v>34890</v>
      </c>
      <c r="AW31" s="57">
        <f t="shared" si="72"/>
        <v>37216</v>
      </c>
      <c r="AX31" s="57">
        <f t="shared" si="72"/>
        <v>39542</v>
      </c>
      <c r="AY31" s="57">
        <f t="shared" si="72"/>
        <v>41868</v>
      </c>
      <c r="AZ31" s="57">
        <f t="shared" si="72"/>
        <v>44194</v>
      </c>
      <c r="BA31" s="57">
        <f t="shared" si="72"/>
        <v>46520</v>
      </c>
      <c r="BB31" s="57">
        <f t="shared" si="72"/>
        <v>48846</v>
      </c>
      <c r="BC31" s="57">
        <f t="shared" si="72"/>
        <v>51172</v>
      </c>
    </row>
    <row r="32" spans="1:55" s="20" customFormat="1" ht="14.5">
      <c r="A32" s="67" t="s">
        <v>98</v>
      </c>
      <c r="B32" s="31">
        <v>731</v>
      </c>
      <c r="C32" s="31">
        <v>955</v>
      </c>
      <c r="D32" s="32">
        <v>0</v>
      </c>
      <c r="E32" s="30">
        <f>B32+D32+TF!$I$2</f>
        <v>1405</v>
      </c>
      <c r="F32" s="30">
        <f>C32+D32+TF!$I$4</f>
        <v>2701</v>
      </c>
      <c r="G32" s="17" t="s">
        <v>42</v>
      </c>
      <c r="H32" s="17" t="s">
        <v>42</v>
      </c>
      <c r="I32" s="17" t="s">
        <v>8</v>
      </c>
      <c r="J32" s="46" t="s">
        <v>37</v>
      </c>
      <c r="K32" s="44">
        <f t="shared" ref="K32:AF32" si="73">$E$32*K1</f>
        <v>1405</v>
      </c>
      <c r="L32" s="44">
        <f t="shared" si="73"/>
        <v>2810</v>
      </c>
      <c r="M32" s="44">
        <f t="shared" si="73"/>
        <v>4215</v>
      </c>
      <c r="N32" s="44">
        <f t="shared" si="73"/>
        <v>5620</v>
      </c>
      <c r="O32" s="44">
        <f t="shared" si="73"/>
        <v>7025</v>
      </c>
      <c r="P32" s="44">
        <f t="shared" si="73"/>
        <v>8430</v>
      </c>
      <c r="Q32" s="44">
        <f t="shared" si="73"/>
        <v>9835</v>
      </c>
      <c r="R32" s="44">
        <f t="shared" si="73"/>
        <v>11240</v>
      </c>
      <c r="S32" s="44">
        <f t="shared" si="73"/>
        <v>12645</v>
      </c>
      <c r="T32" s="57">
        <f t="shared" si="73"/>
        <v>14050</v>
      </c>
      <c r="U32" s="57">
        <f t="shared" si="73"/>
        <v>15455</v>
      </c>
      <c r="V32" s="57">
        <f t="shared" si="73"/>
        <v>16860</v>
      </c>
      <c r="W32" s="57">
        <f t="shared" si="73"/>
        <v>18265</v>
      </c>
      <c r="X32" s="57">
        <f t="shared" si="73"/>
        <v>19670</v>
      </c>
      <c r="Y32" s="57">
        <f t="shared" si="73"/>
        <v>21075</v>
      </c>
      <c r="Z32" s="57">
        <f t="shared" si="73"/>
        <v>22480</v>
      </c>
      <c r="AA32" s="57">
        <f t="shared" si="73"/>
        <v>23885</v>
      </c>
      <c r="AB32" s="57">
        <f t="shared" si="73"/>
        <v>25290</v>
      </c>
      <c r="AC32" s="57">
        <f t="shared" si="73"/>
        <v>26695</v>
      </c>
      <c r="AD32" s="57">
        <f t="shared" si="73"/>
        <v>28100</v>
      </c>
      <c r="AE32" s="57">
        <f t="shared" si="73"/>
        <v>29505</v>
      </c>
      <c r="AF32" s="57">
        <f t="shared" si="73"/>
        <v>30910</v>
      </c>
      <c r="AG32" s="49" t="s">
        <v>37</v>
      </c>
      <c r="AH32" s="44">
        <f t="shared" ref="AH32:BC32" si="74">$F$32*AH1</f>
        <v>2701</v>
      </c>
      <c r="AI32" s="44">
        <f t="shared" si="74"/>
        <v>5402</v>
      </c>
      <c r="AJ32" s="44">
        <f t="shared" si="74"/>
        <v>8103</v>
      </c>
      <c r="AK32" s="44">
        <f t="shared" si="74"/>
        <v>10804</v>
      </c>
      <c r="AL32" s="44">
        <f t="shared" si="74"/>
        <v>13505</v>
      </c>
      <c r="AM32" s="44">
        <f t="shared" si="74"/>
        <v>16206</v>
      </c>
      <c r="AN32" s="44">
        <f t="shared" si="74"/>
        <v>18907</v>
      </c>
      <c r="AO32" s="44">
        <f t="shared" si="74"/>
        <v>21608</v>
      </c>
      <c r="AP32" s="57">
        <f t="shared" si="74"/>
        <v>24309</v>
      </c>
      <c r="AQ32" s="57">
        <f t="shared" si="74"/>
        <v>27010</v>
      </c>
      <c r="AR32" s="57">
        <f t="shared" si="74"/>
        <v>29711</v>
      </c>
      <c r="AS32" s="57">
        <f t="shared" si="74"/>
        <v>32412</v>
      </c>
      <c r="AT32" s="57">
        <f t="shared" si="74"/>
        <v>35113</v>
      </c>
      <c r="AU32" s="57">
        <f t="shared" si="74"/>
        <v>37814</v>
      </c>
      <c r="AV32" s="57">
        <f t="shared" si="74"/>
        <v>40515</v>
      </c>
      <c r="AW32" s="57">
        <f t="shared" si="74"/>
        <v>43216</v>
      </c>
      <c r="AX32" s="57">
        <f t="shared" si="74"/>
        <v>45917</v>
      </c>
      <c r="AY32" s="57">
        <f t="shared" si="74"/>
        <v>48618</v>
      </c>
      <c r="AZ32" s="57">
        <f t="shared" si="74"/>
        <v>51319</v>
      </c>
      <c r="BA32" s="57">
        <f t="shared" si="74"/>
        <v>54020</v>
      </c>
      <c r="BB32" s="57">
        <f t="shared" si="74"/>
        <v>56721</v>
      </c>
      <c r="BC32" s="57">
        <f t="shared" si="74"/>
        <v>59422</v>
      </c>
    </row>
  </sheetData>
  <autoFilter ref="A1:L32" xr:uid="{24B825FC-658A-4D0F-9098-F3EFEBDD9DED}"/>
  <sortState xmlns:xlrd2="http://schemas.microsoft.com/office/spreadsheetml/2017/richdata2" ref="A3:BC32">
    <sortCondition ref="A3:A32"/>
  </sortState>
  <phoneticPr fontId="2" type="noConversion"/>
  <printOptions gridLines="1"/>
  <pageMargins left="0.5" right="0.5" top="1" bottom="0.75" header="0.5" footer="0.5"/>
  <pageSetup orientation="landscape" r:id="rId1"/>
  <headerFooter alignWithMargins="0">
    <oddHeader>&amp;C&amp;"Arial,Bold"&amp;14&amp;U&amp;A</oddHeader>
    <oddFooter>&amp;L&amp;F&amp;C&amp;P of &amp;N&amp;R&amp;D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8A2A82-6B3B-48A7-A5C4-31DD3BAB6FE0}">
  <sheetPr>
    <tabColor rgb="FF00B050"/>
  </sheetPr>
  <dimension ref="A1:I13"/>
  <sheetViews>
    <sheetView workbookViewId="0">
      <selection activeCell="A12" activeCellId="1" sqref="A2:C5 A12:A13"/>
    </sheetView>
  </sheetViews>
  <sheetFormatPr defaultColWidth="9.1796875" defaultRowHeight="14"/>
  <cols>
    <col min="1" max="1" width="14.81640625" style="11" bestFit="1" customWidth="1"/>
    <col min="2" max="2" width="14.81640625" style="11" customWidth="1"/>
    <col min="3" max="3" width="16.81640625" style="11" bestFit="1" customWidth="1"/>
    <col min="4" max="4" width="16.1796875" style="11" bestFit="1" customWidth="1"/>
    <col min="5" max="5" width="19.1796875" style="11" bestFit="1" customWidth="1"/>
    <col min="6" max="6" width="17.26953125" style="11" bestFit="1" customWidth="1"/>
    <col min="7" max="9" width="17.453125" style="11" customWidth="1"/>
    <col min="10" max="16384" width="9.1796875" style="11"/>
  </cols>
  <sheetData>
    <row r="1" spans="1:9" s="13" customFormat="1" ht="42">
      <c r="A1" s="13" t="s">
        <v>21</v>
      </c>
      <c r="B1" s="13" t="s">
        <v>29</v>
      </c>
      <c r="C1" s="13" t="s">
        <v>22</v>
      </c>
      <c r="D1" s="13" t="s">
        <v>26</v>
      </c>
      <c r="E1" s="13" t="s">
        <v>27</v>
      </c>
      <c r="F1" s="13" t="s">
        <v>28</v>
      </c>
      <c r="G1" s="14" t="s">
        <v>30</v>
      </c>
      <c r="H1" s="14" t="s">
        <v>31</v>
      </c>
      <c r="I1" s="14" t="s">
        <v>32</v>
      </c>
    </row>
    <row r="2" spans="1:9">
      <c r="A2" s="63" t="s">
        <v>24</v>
      </c>
      <c r="B2" s="63" t="s">
        <v>1</v>
      </c>
      <c r="C2" s="63" t="s">
        <v>23</v>
      </c>
      <c r="D2" s="26">
        <v>10728</v>
      </c>
      <c r="E2" s="27">
        <f t="shared" ref="E2:E5" si="0">ROUND(D2/2,0)</f>
        <v>5364</v>
      </c>
      <c r="F2" s="27">
        <f>ROUND(E2/9,0)</f>
        <v>596</v>
      </c>
      <c r="G2" s="27">
        <f>D2+D3</f>
        <v>12132</v>
      </c>
      <c r="H2" s="27">
        <f t="shared" ref="H2:H5" si="1">G2/2</f>
        <v>6066</v>
      </c>
      <c r="I2" s="27">
        <f>ROUND(H2/9,0)</f>
        <v>674</v>
      </c>
    </row>
    <row r="3" spans="1:9">
      <c r="A3" s="63" t="s">
        <v>24</v>
      </c>
      <c r="B3" s="63" t="s">
        <v>1</v>
      </c>
      <c r="C3" s="63" t="s">
        <v>25</v>
      </c>
      <c r="D3" s="26">
        <v>1404</v>
      </c>
      <c r="E3" s="27">
        <f t="shared" si="0"/>
        <v>702</v>
      </c>
      <c r="F3" s="27">
        <f>ROUND(E3/9,0)</f>
        <v>78</v>
      </c>
      <c r="G3" s="27">
        <f>G2</f>
        <v>12132</v>
      </c>
      <c r="H3" s="27">
        <f t="shared" si="1"/>
        <v>6066</v>
      </c>
      <c r="I3" s="27">
        <f>ROUND(H3/9,0)</f>
        <v>674</v>
      </c>
    </row>
    <row r="4" spans="1:9">
      <c r="A4" s="63" t="s">
        <v>24</v>
      </c>
      <c r="B4" s="63" t="s">
        <v>2</v>
      </c>
      <c r="C4" s="63" t="s">
        <v>23</v>
      </c>
      <c r="D4" s="26">
        <v>30024</v>
      </c>
      <c r="E4" s="27">
        <f t="shared" si="0"/>
        <v>15012</v>
      </c>
      <c r="F4" s="27">
        <f>ROUND(E4/9,0)</f>
        <v>1668</v>
      </c>
      <c r="G4" s="27">
        <f>D4+D5</f>
        <v>31428</v>
      </c>
      <c r="H4" s="27">
        <f t="shared" si="1"/>
        <v>15714</v>
      </c>
      <c r="I4" s="27">
        <f>ROUND(H4/9,0)</f>
        <v>1746</v>
      </c>
    </row>
    <row r="5" spans="1:9">
      <c r="A5" s="63" t="s">
        <v>24</v>
      </c>
      <c r="B5" s="63" t="s">
        <v>2</v>
      </c>
      <c r="C5" s="63" t="s">
        <v>25</v>
      </c>
      <c r="D5" s="26">
        <v>1404</v>
      </c>
      <c r="E5" s="27">
        <f t="shared" si="0"/>
        <v>702</v>
      </c>
      <c r="F5" s="27">
        <f>ROUND(E5/9,0)</f>
        <v>78</v>
      </c>
      <c r="G5" s="27">
        <f>G4</f>
        <v>31428</v>
      </c>
      <c r="H5" s="27">
        <f t="shared" si="1"/>
        <v>15714</v>
      </c>
      <c r="I5" s="27">
        <f>ROUND(H5/9,0)</f>
        <v>1746</v>
      </c>
    </row>
    <row r="11" spans="1:9">
      <c r="B11" s="13" t="s">
        <v>124</v>
      </c>
      <c r="C11" s="13" t="s">
        <v>114</v>
      </c>
      <c r="D11" s="13" t="s">
        <v>125</v>
      </c>
      <c r="E11" s="13" t="s">
        <v>117</v>
      </c>
    </row>
    <row r="12" spans="1:9">
      <c r="A12" s="63" t="s">
        <v>126</v>
      </c>
      <c r="B12" s="26">
        <v>5364</v>
      </c>
      <c r="C12" s="27">
        <f>B12*2</f>
        <v>10728</v>
      </c>
      <c r="D12" s="26">
        <v>15012</v>
      </c>
      <c r="E12" s="27">
        <f>D12*2</f>
        <v>30024</v>
      </c>
    </row>
    <row r="13" spans="1:9">
      <c r="A13" s="63" t="s">
        <v>127</v>
      </c>
      <c r="B13" s="26">
        <v>702</v>
      </c>
      <c r="C13" s="27">
        <f>B13*2</f>
        <v>1404</v>
      </c>
      <c r="D13" s="26">
        <v>702</v>
      </c>
      <c r="E13" s="27">
        <f>D13*2</f>
        <v>1404</v>
      </c>
    </row>
  </sheetData>
  <sortState xmlns:xlrd2="http://schemas.microsoft.com/office/spreadsheetml/2017/richdata2" ref="A2:F5">
    <sortCondition descending="1" ref="A2:A5"/>
    <sortCondition descending="1" ref="B2:B5"/>
    <sortCondition descending="1" ref="C2:C5"/>
  </sortState>
  <pageMargins left="0.7" right="0.7" top="0.75" bottom="0.75" header="0.3" footer="0.3"/>
  <ignoredErrors>
    <ignoredError sqref="G3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5BF9C-CAD4-458F-8AAE-C6F9A895A256}">
  <sheetPr>
    <tabColor rgb="FF00B050"/>
  </sheetPr>
  <dimension ref="A1:H3"/>
  <sheetViews>
    <sheetView workbookViewId="0">
      <selection activeCell="C4" sqref="C4"/>
    </sheetView>
  </sheetViews>
  <sheetFormatPr defaultColWidth="9.1796875" defaultRowHeight="14"/>
  <cols>
    <col min="1" max="1" width="6.7265625" style="11" bestFit="1" customWidth="1"/>
    <col min="2" max="2" width="19.1796875" style="11" bestFit="1" customWidth="1"/>
    <col min="3" max="3" width="16.26953125" style="11" bestFit="1" customWidth="1"/>
    <col min="4" max="4" width="17.453125" style="11" bestFit="1" customWidth="1"/>
    <col min="5" max="6" width="17.453125" style="11" customWidth="1"/>
    <col min="7" max="7" width="11.26953125" style="11" customWidth="1"/>
    <col min="8" max="8" width="13.26953125" style="11" customWidth="1"/>
    <col min="9" max="16384" width="9.1796875" style="11"/>
  </cols>
  <sheetData>
    <row r="1" spans="1:8" s="13" customFormat="1" ht="28">
      <c r="A1" s="13" t="s">
        <v>21</v>
      </c>
      <c r="B1" s="13" t="s">
        <v>22</v>
      </c>
      <c r="C1" s="14" t="s">
        <v>26</v>
      </c>
      <c r="D1" s="14" t="s">
        <v>27</v>
      </c>
      <c r="E1" s="15">
        <v>1</v>
      </c>
      <c r="F1" s="15">
        <v>0.75</v>
      </c>
      <c r="G1" s="15">
        <v>0.5</v>
      </c>
      <c r="H1" s="15">
        <v>0.25</v>
      </c>
    </row>
    <row r="2" spans="1:8" ht="14.5">
      <c r="A2" s="63" t="s">
        <v>6</v>
      </c>
      <c r="B2" s="63" t="s">
        <v>36</v>
      </c>
      <c r="C2" s="40" t="s">
        <v>37</v>
      </c>
      <c r="D2" s="40" t="s">
        <v>37</v>
      </c>
      <c r="E2" s="41" t="s">
        <v>9</v>
      </c>
      <c r="F2" s="41" t="s">
        <v>10</v>
      </c>
      <c r="G2" s="42">
        <v>3</v>
      </c>
      <c r="H2" s="41" t="s">
        <v>11</v>
      </c>
    </row>
    <row r="3" spans="1:8">
      <c r="A3" s="63" t="s">
        <v>6</v>
      </c>
      <c r="B3" s="63" t="s">
        <v>36</v>
      </c>
      <c r="C3" s="26">
        <v>950</v>
      </c>
      <c r="D3" s="27">
        <f>ROUND(C3/2,0)</f>
        <v>475</v>
      </c>
      <c r="E3" s="27">
        <f>ROUND($D$3*E1,0)</f>
        <v>475</v>
      </c>
      <c r="F3" s="27">
        <f>ROUND($D$3*F1,0)</f>
        <v>356</v>
      </c>
      <c r="G3" s="27">
        <f>ROUND($D$3*G1,0)</f>
        <v>238</v>
      </c>
      <c r="H3" s="27">
        <f>ROUND($D$3*H1,0)</f>
        <v>119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A3A7BF-1C75-421C-8BF7-847B2E350C7C}">
  <sheetPr>
    <tabColor rgb="FF00B050"/>
  </sheetPr>
  <dimension ref="A1:T23"/>
  <sheetViews>
    <sheetView topLeftCell="A4" workbookViewId="0">
      <selection activeCell="A23" sqref="A23:XFD23"/>
    </sheetView>
  </sheetViews>
  <sheetFormatPr defaultColWidth="9.1796875" defaultRowHeight="14"/>
  <cols>
    <col min="1" max="1" width="6.7265625" style="11" bestFit="1" customWidth="1"/>
    <col min="2" max="2" width="14.81640625" style="11" customWidth="1"/>
    <col min="3" max="3" width="26.26953125" style="11" bestFit="1" customWidth="1"/>
    <col min="4" max="4" width="16.1796875" style="11" bestFit="1" customWidth="1"/>
    <col min="5" max="5" width="17.26953125" style="11" bestFit="1" customWidth="1"/>
    <col min="6" max="7" width="17.453125" style="11" customWidth="1"/>
    <col min="8" max="8" width="12.81640625" style="11" customWidth="1"/>
    <col min="9" max="11" width="9.81640625" style="11" bestFit="1" customWidth="1"/>
    <col min="12" max="20" width="11.54296875" style="11" bestFit="1" customWidth="1"/>
    <col min="21" max="16384" width="9.1796875" style="11"/>
  </cols>
  <sheetData>
    <row r="1" spans="1:20" s="13" customFormat="1" ht="43.5">
      <c r="A1" s="13" t="s">
        <v>21</v>
      </c>
      <c r="B1" s="13" t="s">
        <v>29</v>
      </c>
      <c r="C1" s="13" t="s">
        <v>22</v>
      </c>
      <c r="D1" s="14" t="s">
        <v>33</v>
      </c>
      <c r="E1" s="13" t="s">
        <v>34</v>
      </c>
      <c r="F1" s="14" t="s">
        <v>107</v>
      </c>
      <c r="G1" s="14" t="s">
        <v>107</v>
      </c>
      <c r="H1" s="45" t="s">
        <v>68</v>
      </c>
      <c r="I1" s="13">
        <v>1</v>
      </c>
      <c r="J1" s="13">
        <v>2</v>
      </c>
      <c r="K1" s="13">
        <v>3</v>
      </c>
      <c r="L1" s="13">
        <v>4</v>
      </c>
      <c r="M1" s="13">
        <v>5</v>
      </c>
      <c r="N1" s="13">
        <v>6</v>
      </c>
      <c r="O1" s="13">
        <v>7</v>
      </c>
      <c r="P1" s="13">
        <v>8</v>
      </c>
      <c r="Q1" s="13">
        <v>9</v>
      </c>
      <c r="R1" s="13">
        <v>10</v>
      </c>
      <c r="S1" s="13">
        <v>11</v>
      </c>
      <c r="T1" s="13">
        <v>12</v>
      </c>
    </row>
    <row r="2" spans="1:20">
      <c r="A2" s="63" t="s">
        <v>6</v>
      </c>
      <c r="B2" s="63" t="s">
        <v>1</v>
      </c>
      <c r="C2" s="63" t="s">
        <v>108</v>
      </c>
      <c r="D2" s="26">
        <v>8520</v>
      </c>
      <c r="E2" s="27">
        <f t="shared" ref="E2:E8" si="0">ROUND(D2/32,0)</f>
        <v>266</v>
      </c>
      <c r="F2" s="27">
        <f>D2+D3</f>
        <v>14746</v>
      </c>
      <c r="G2" s="27">
        <f t="shared" ref="G2:G5" si="1">ROUND(F2/32,0)</f>
        <v>461</v>
      </c>
      <c r="H2" s="46" t="s">
        <v>37</v>
      </c>
      <c r="I2" s="52">
        <f>$G$2*I1</f>
        <v>461</v>
      </c>
      <c r="J2" s="52">
        <f t="shared" ref="J2:T2" si="2">$G$2*J1</f>
        <v>922</v>
      </c>
      <c r="K2" s="52">
        <f t="shared" si="2"/>
        <v>1383</v>
      </c>
      <c r="L2" s="52">
        <f t="shared" si="2"/>
        <v>1844</v>
      </c>
      <c r="M2" s="52">
        <f t="shared" si="2"/>
        <v>2305</v>
      </c>
      <c r="N2" s="52">
        <f t="shared" si="2"/>
        <v>2766</v>
      </c>
      <c r="O2" s="52">
        <f t="shared" si="2"/>
        <v>3227</v>
      </c>
      <c r="P2" s="52">
        <f t="shared" si="2"/>
        <v>3688</v>
      </c>
      <c r="Q2" s="52">
        <f t="shared" si="2"/>
        <v>4149</v>
      </c>
      <c r="R2" s="52">
        <f t="shared" si="2"/>
        <v>4610</v>
      </c>
      <c r="S2" s="52">
        <f t="shared" si="2"/>
        <v>5071</v>
      </c>
      <c r="T2" s="52">
        <f t="shared" si="2"/>
        <v>5532</v>
      </c>
    </row>
    <row r="3" spans="1:20">
      <c r="A3" s="63" t="s">
        <v>6</v>
      </c>
      <c r="B3" s="63" t="s">
        <v>1</v>
      </c>
      <c r="C3" s="63" t="s">
        <v>109</v>
      </c>
      <c r="D3" s="26">
        <v>6226</v>
      </c>
      <c r="E3" s="27">
        <f t="shared" si="0"/>
        <v>195</v>
      </c>
      <c r="F3" s="27">
        <f>F2</f>
        <v>14746</v>
      </c>
      <c r="G3" s="27">
        <f t="shared" si="1"/>
        <v>461</v>
      </c>
      <c r="H3" s="46" t="s">
        <v>37</v>
      </c>
      <c r="I3" s="46" t="s">
        <v>37</v>
      </c>
      <c r="J3" s="46" t="s">
        <v>37</v>
      </c>
      <c r="K3" s="46" t="s">
        <v>37</v>
      </c>
      <c r="L3" s="46" t="s">
        <v>37</v>
      </c>
      <c r="M3" s="46" t="s">
        <v>37</v>
      </c>
      <c r="N3" s="46" t="s">
        <v>37</v>
      </c>
      <c r="O3" s="46" t="s">
        <v>37</v>
      </c>
      <c r="P3" s="46" t="s">
        <v>37</v>
      </c>
      <c r="Q3" s="46" t="s">
        <v>37</v>
      </c>
      <c r="R3" s="46" t="s">
        <v>37</v>
      </c>
      <c r="S3" s="46" t="s">
        <v>37</v>
      </c>
      <c r="T3" s="46" t="s">
        <v>37</v>
      </c>
    </row>
    <row r="4" spans="1:20">
      <c r="A4" s="63" t="s">
        <v>6</v>
      </c>
      <c r="B4" s="63" t="s">
        <v>2</v>
      </c>
      <c r="C4" s="63" t="s">
        <v>108</v>
      </c>
      <c r="D4" s="28">
        <f>D2</f>
        <v>8520</v>
      </c>
      <c r="E4" s="27">
        <f t="shared" si="0"/>
        <v>266</v>
      </c>
      <c r="F4" s="27">
        <f>D4+D5</f>
        <v>14746</v>
      </c>
      <c r="G4" s="27">
        <f t="shared" si="1"/>
        <v>461</v>
      </c>
      <c r="H4" s="46" t="s">
        <v>37</v>
      </c>
      <c r="I4" s="46" t="s">
        <v>37</v>
      </c>
      <c r="J4" s="46" t="s">
        <v>37</v>
      </c>
      <c r="K4" s="46" t="s">
        <v>37</v>
      </c>
      <c r="L4" s="46" t="s">
        <v>37</v>
      </c>
      <c r="M4" s="46" t="s">
        <v>37</v>
      </c>
      <c r="N4" s="46" t="s">
        <v>37</v>
      </c>
      <c r="O4" s="46" t="s">
        <v>37</v>
      </c>
      <c r="P4" s="46" t="s">
        <v>37</v>
      </c>
      <c r="Q4" s="46" t="s">
        <v>37</v>
      </c>
      <c r="R4" s="46" t="s">
        <v>37</v>
      </c>
      <c r="S4" s="46" t="s">
        <v>37</v>
      </c>
      <c r="T4" s="46" t="s">
        <v>37</v>
      </c>
    </row>
    <row r="5" spans="1:20">
      <c r="A5" s="63" t="s">
        <v>6</v>
      </c>
      <c r="B5" s="63" t="s">
        <v>2</v>
      </c>
      <c r="C5" s="63" t="s">
        <v>109</v>
      </c>
      <c r="D5" s="28">
        <f>D3</f>
        <v>6226</v>
      </c>
      <c r="E5" s="27">
        <f t="shared" si="0"/>
        <v>195</v>
      </c>
      <c r="F5" s="27">
        <f>F4</f>
        <v>14746</v>
      </c>
      <c r="G5" s="27">
        <f t="shared" si="1"/>
        <v>461</v>
      </c>
      <c r="H5" s="46" t="s">
        <v>37</v>
      </c>
      <c r="I5" s="46" t="s">
        <v>37</v>
      </c>
      <c r="J5" s="46" t="s">
        <v>37</v>
      </c>
      <c r="K5" s="46" t="s">
        <v>37</v>
      </c>
      <c r="L5" s="46" t="s">
        <v>37</v>
      </c>
      <c r="M5" s="46" t="s">
        <v>37</v>
      </c>
      <c r="N5" s="46" t="s">
        <v>37</v>
      </c>
      <c r="O5" s="46" t="s">
        <v>37</v>
      </c>
      <c r="P5" s="46" t="s">
        <v>37</v>
      </c>
      <c r="Q5" s="46" t="s">
        <v>37</v>
      </c>
      <c r="R5" s="46" t="s">
        <v>37</v>
      </c>
      <c r="S5" s="46" t="s">
        <v>37</v>
      </c>
      <c r="T5" s="46" t="s">
        <v>37</v>
      </c>
    </row>
    <row r="6" spans="1:20" ht="14.5">
      <c r="A6" s="63" t="s">
        <v>35</v>
      </c>
      <c r="B6" s="63" t="s">
        <v>1</v>
      </c>
      <c r="C6" s="63" t="s">
        <v>0</v>
      </c>
      <c r="D6" s="26">
        <v>1340</v>
      </c>
      <c r="E6" s="27">
        <f t="shared" si="0"/>
        <v>42</v>
      </c>
      <c r="F6" s="29" t="s">
        <v>37</v>
      </c>
      <c r="G6" s="29" t="s">
        <v>37</v>
      </c>
      <c r="H6" s="46" t="s">
        <v>37</v>
      </c>
      <c r="I6" s="52">
        <f>$E$6*I1</f>
        <v>42</v>
      </c>
      <c r="J6" s="52">
        <f t="shared" ref="J6:T6" si="3">$E$6*J1</f>
        <v>84</v>
      </c>
      <c r="K6" s="52">
        <f t="shared" si="3"/>
        <v>126</v>
      </c>
      <c r="L6" s="52">
        <f t="shared" si="3"/>
        <v>168</v>
      </c>
      <c r="M6" s="52">
        <f t="shared" si="3"/>
        <v>210</v>
      </c>
      <c r="N6" s="52">
        <f t="shared" si="3"/>
        <v>252</v>
      </c>
      <c r="O6" s="52">
        <f t="shared" si="3"/>
        <v>294</v>
      </c>
      <c r="P6" s="52">
        <f t="shared" si="3"/>
        <v>336</v>
      </c>
      <c r="Q6" s="52">
        <f t="shared" si="3"/>
        <v>378</v>
      </c>
      <c r="R6" s="52">
        <f t="shared" si="3"/>
        <v>420</v>
      </c>
      <c r="S6" s="52">
        <f t="shared" si="3"/>
        <v>462</v>
      </c>
      <c r="T6" s="52">
        <f t="shared" si="3"/>
        <v>504</v>
      </c>
    </row>
    <row r="7" spans="1:20" ht="14.5">
      <c r="A7" s="63" t="s">
        <v>35</v>
      </c>
      <c r="B7" s="63" t="s">
        <v>2</v>
      </c>
      <c r="C7" s="63" t="s">
        <v>0</v>
      </c>
      <c r="D7" s="26">
        <v>1970</v>
      </c>
      <c r="E7" s="27">
        <f t="shared" si="0"/>
        <v>62</v>
      </c>
      <c r="F7" s="29" t="s">
        <v>37</v>
      </c>
      <c r="G7" s="29" t="s">
        <v>37</v>
      </c>
      <c r="H7" s="46" t="s">
        <v>37</v>
      </c>
      <c r="I7" s="52">
        <f>$E$7*I1</f>
        <v>62</v>
      </c>
      <c r="J7" s="52">
        <f t="shared" ref="J7:T7" si="4">$E$7*J1</f>
        <v>124</v>
      </c>
      <c r="K7" s="52">
        <f t="shared" si="4"/>
        <v>186</v>
      </c>
      <c r="L7" s="52">
        <f t="shared" si="4"/>
        <v>248</v>
      </c>
      <c r="M7" s="52">
        <f t="shared" si="4"/>
        <v>310</v>
      </c>
      <c r="N7" s="52">
        <f t="shared" si="4"/>
        <v>372</v>
      </c>
      <c r="O7" s="52">
        <f t="shared" si="4"/>
        <v>434</v>
      </c>
      <c r="P7" s="52">
        <f t="shared" si="4"/>
        <v>496</v>
      </c>
      <c r="Q7" s="52">
        <f t="shared" si="4"/>
        <v>558</v>
      </c>
      <c r="R7" s="52">
        <f t="shared" si="4"/>
        <v>620</v>
      </c>
      <c r="S7" s="52">
        <f t="shared" si="4"/>
        <v>682</v>
      </c>
      <c r="T7" s="52">
        <f t="shared" si="4"/>
        <v>744</v>
      </c>
    </row>
    <row r="8" spans="1:20" ht="14.5">
      <c r="A8" s="63" t="s">
        <v>35</v>
      </c>
      <c r="B8" s="63" t="s">
        <v>35</v>
      </c>
      <c r="C8" s="63" t="s">
        <v>3</v>
      </c>
      <c r="D8" s="26">
        <v>2130</v>
      </c>
      <c r="E8" s="27">
        <f t="shared" si="0"/>
        <v>67</v>
      </c>
      <c r="F8" s="29" t="s">
        <v>37</v>
      </c>
      <c r="G8" s="29" t="s">
        <v>37</v>
      </c>
      <c r="H8" s="46" t="s">
        <v>37</v>
      </c>
      <c r="I8" s="52">
        <f>$E$8*I1</f>
        <v>67</v>
      </c>
      <c r="J8" s="52">
        <f t="shared" ref="J8:T8" si="5">$E$8*J1</f>
        <v>134</v>
      </c>
      <c r="K8" s="52">
        <f t="shared" si="5"/>
        <v>201</v>
      </c>
      <c r="L8" s="52">
        <f t="shared" si="5"/>
        <v>268</v>
      </c>
      <c r="M8" s="52">
        <f t="shared" si="5"/>
        <v>335</v>
      </c>
      <c r="N8" s="52">
        <f t="shared" si="5"/>
        <v>402</v>
      </c>
      <c r="O8" s="52">
        <f t="shared" si="5"/>
        <v>469</v>
      </c>
      <c r="P8" s="52">
        <f t="shared" si="5"/>
        <v>536</v>
      </c>
      <c r="Q8" s="52">
        <f t="shared" si="5"/>
        <v>603</v>
      </c>
      <c r="R8" s="52">
        <f t="shared" si="5"/>
        <v>670</v>
      </c>
      <c r="S8" s="52">
        <f t="shared" si="5"/>
        <v>737</v>
      </c>
      <c r="T8" s="52">
        <f t="shared" si="5"/>
        <v>804</v>
      </c>
    </row>
    <row r="14" spans="1:20">
      <c r="D14" s="12" t="s">
        <v>115</v>
      </c>
      <c r="E14" s="12" t="s">
        <v>114</v>
      </c>
      <c r="F14" s="12" t="s">
        <v>116</v>
      </c>
      <c r="G14" s="12" t="s">
        <v>117</v>
      </c>
    </row>
    <row r="15" spans="1:20">
      <c r="C15" s="64" t="s">
        <v>110</v>
      </c>
      <c r="D15" s="58">
        <v>4260</v>
      </c>
      <c r="E15" s="27">
        <f>D15*2</f>
        <v>8520</v>
      </c>
      <c r="F15" s="65">
        <v>4260</v>
      </c>
      <c r="G15" s="27">
        <f>F15*2</f>
        <v>8520</v>
      </c>
    </row>
    <row r="16" spans="1:20">
      <c r="C16" s="64" t="s">
        <v>111</v>
      </c>
      <c r="D16" s="58">
        <v>3113</v>
      </c>
      <c r="E16" s="27">
        <f>D16*2</f>
        <v>6226</v>
      </c>
      <c r="F16" s="58">
        <v>3113</v>
      </c>
      <c r="G16" s="27">
        <f>F16*2</f>
        <v>6226</v>
      </c>
    </row>
    <row r="17" spans="3:7">
      <c r="C17" s="66" t="s">
        <v>112</v>
      </c>
      <c r="D17" s="58">
        <v>1065</v>
      </c>
      <c r="E17" s="27">
        <f>D17*2</f>
        <v>2130</v>
      </c>
      <c r="F17" s="58">
        <v>1065</v>
      </c>
      <c r="G17" s="27">
        <f>F17*2</f>
        <v>2130</v>
      </c>
    </row>
    <row r="18" spans="3:7">
      <c r="C18" s="64" t="s">
        <v>113</v>
      </c>
      <c r="D18" s="58">
        <v>670</v>
      </c>
      <c r="E18" s="27">
        <f>D18*2</f>
        <v>1340</v>
      </c>
      <c r="F18" s="58">
        <v>985</v>
      </c>
      <c r="G18" s="27">
        <f>F18*2</f>
        <v>1970</v>
      </c>
    </row>
    <row r="23" spans="3:7">
      <c r="C23" s="11" t="s">
        <v>123</v>
      </c>
    </row>
  </sheetData>
  <pageMargins left="0.7" right="0.7" top="0.75" bottom="0.75" header="0.3" footer="0.3"/>
  <ignoredErrors>
    <ignoredError sqref="F2:F6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0F30D0-949F-4E0C-A15C-9C8743FB7CE7}">
  <sheetPr>
    <tabColor theme="1"/>
  </sheetPr>
  <dimension ref="A1:N14"/>
  <sheetViews>
    <sheetView workbookViewId="0">
      <selection activeCell="G22" sqref="A18:G22"/>
    </sheetView>
  </sheetViews>
  <sheetFormatPr defaultColWidth="9.1796875" defaultRowHeight="14"/>
  <cols>
    <col min="1" max="1" width="21.54296875" style="11" customWidth="1"/>
    <col min="2" max="2" width="36.26953125" style="11" bestFit="1" customWidth="1"/>
    <col min="3" max="3" width="11.81640625" style="11" bestFit="1" customWidth="1"/>
    <col min="4" max="4" width="28" style="11" customWidth="1"/>
    <col min="5" max="5" width="20.26953125" style="11" customWidth="1"/>
    <col min="6" max="6" width="14" style="11" customWidth="1"/>
    <col min="7" max="7" width="47.26953125" style="11" customWidth="1"/>
    <col min="8" max="8" width="9.81640625" style="11" bestFit="1" customWidth="1"/>
    <col min="9" max="9" width="9.1796875" style="11"/>
    <col min="10" max="10" width="30.1796875" style="11" customWidth="1"/>
    <col min="11" max="11" width="9.81640625" style="11" bestFit="1" customWidth="1"/>
    <col min="12" max="12" width="9.1796875" style="11"/>
    <col min="13" max="13" width="35.453125" style="11" customWidth="1"/>
    <col min="14" max="16384" width="9.1796875" style="11"/>
  </cols>
  <sheetData>
    <row r="1" spans="1:14" ht="56">
      <c r="A1" s="12" t="s">
        <v>54</v>
      </c>
      <c r="B1" s="12" t="s">
        <v>55</v>
      </c>
      <c r="C1" s="12" t="s">
        <v>56</v>
      </c>
      <c r="D1" s="14" t="s">
        <v>43</v>
      </c>
      <c r="E1" s="14" t="s">
        <v>44</v>
      </c>
      <c r="F1" s="14" t="s">
        <v>41</v>
      </c>
    </row>
    <row r="2" spans="1:14">
      <c r="A2" s="11" t="s">
        <v>29</v>
      </c>
      <c r="B2" s="11" t="str">
        <f>'Summer Calculator'!B3</f>
        <v>Choose Residency</v>
      </c>
      <c r="C2" s="36">
        <f>IF(B2="Resident","R",IF(B2="Non-Resident","NR",0))</f>
        <v>0</v>
      </c>
    </row>
    <row r="3" spans="1:14">
      <c r="A3" s="11" t="s">
        <v>21</v>
      </c>
      <c r="B3" s="11" t="str">
        <f>'Summer Calculator'!B5</f>
        <v>Choose Level</v>
      </c>
      <c r="C3" s="36">
        <f>IF(B3="Undergraduate","UG",IF(B3="Graduate/Professional","GR",0))</f>
        <v>0</v>
      </c>
    </row>
    <row r="4" spans="1:14">
      <c r="A4" s="11" t="s">
        <v>38</v>
      </c>
      <c r="B4" s="11" t="str">
        <f>'Summer Calculator'!B7</f>
        <v>Choose Level and College (Program)</v>
      </c>
      <c r="C4" s="36" t="s">
        <v>37</v>
      </c>
      <c r="D4" s="11" t="str">
        <f>VLOOKUP(B4,Tuition!A1:I305,5,FALSE)</f>
        <v>Resident Tuition, Fees, and College Tuition Per Credit Hour</v>
      </c>
      <c r="E4" s="11" t="str">
        <f>VLOOKUP(B4,Tuition!A1:J305,6,FALSE)</f>
        <v>Non-Resident Tuition, Fees, and College Tuition Per Credit Hour</v>
      </c>
      <c r="F4" s="11" t="str">
        <f>VLOOKUP(B4,Tuition!A1:K305,7,FALSE)</f>
        <v>Uncapped?</v>
      </c>
    </row>
    <row r="5" spans="1:14">
      <c r="A5" s="11" t="s">
        <v>60</v>
      </c>
      <c r="B5" s="11">
        <f>'Summer Calculator'!B9</f>
        <v>1</v>
      </c>
    </row>
    <row r="6" spans="1:14">
      <c r="A6" s="11" t="s">
        <v>61</v>
      </c>
      <c r="B6" s="11">
        <f>'Summer Calculator'!B11</f>
        <v>1</v>
      </c>
    </row>
    <row r="7" spans="1:14" ht="28">
      <c r="A7" s="37" t="s">
        <v>62</v>
      </c>
      <c r="B7" s="11" t="str">
        <f>IF(C3="UG",12,IF(C3="GR",9,"#VALUE"))</f>
        <v>#VALUE</v>
      </c>
    </row>
    <row r="9" spans="1:14">
      <c r="K9" s="53" t="s">
        <v>77</v>
      </c>
    </row>
    <row r="10" spans="1:14" ht="28">
      <c r="A10" s="38" t="s">
        <v>57</v>
      </c>
      <c r="B10" s="54" t="str">
        <f>IF(C2="R",D4,IF(C2="NR",E4,"#VALUE"))</f>
        <v>#VALUE</v>
      </c>
      <c r="C10" s="51"/>
      <c r="D10" s="38" t="s">
        <v>4</v>
      </c>
      <c r="E10" s="51">
        <f>IF(AND(C3="UG",B5&gt;=12),475,(IF(AND(C3="UG",B5&gt;=9),356,(IF(AND(C3="UG",B5&gt;=6),238,(IF(AND(C3="UG",B5&lt;=5),119,0)))))))</f>
        <v>0</v>
      </c>
      <c r="F10" s="51"/>
      <c r="G10" s="51" t="s">
        <v>67</v>
      </c>
      <c r="H10" s="51" t="str">
        <f>IF(C3="UG",Other!#REF!,IF(C3="GR",Other!G5,"#VALUE"))</f>
        <v>#VALUE</v>
      </c>
      <c r="I10" s="51"/>
      <c r="J10" s="38" t="s">
        <v>70</v>
      </c>
      <c r="K10" s="54">
        <f>IF(B5&lt;6,0,IF(AND(B5&gt;=6,B6&lt;12),Other!E8*B6,IF(AND(B5&gt;=6,B6&gt;=12),Other!E8*12)))</f>
        <v>0</v>
      </c>
      <c r="L10" s="51"/>
      <c r="M10" s="38" t="s">
        <v>74</v>
      </c>
      <c r="N10" s="51">
        <f>IF(B6=0,"#VALUE",IF(B6&lt;12,Other!E6*B6,IF(B6&gt;=12,Other!E6*12,"#VALUE")))</f>
        <v>42</v>
      </c>
    </row>
    <row r="11" spans="1:14">
      <c r="A11" s="38" t="s">
        <v>58</v>
      </c>
      <c r="B11" s="54">
        <f>IF(B5&lt;B7,B5,IF(B5&gt;=B7,B7,"#VALUE"))</f>
        <v>1</v>
      </c>
      <c r="C11" s="51"/>
      <c r="D11" s="38" t="s">
        <v>5</v>
      </c>
      <c r="E11" s="51">
        <f>IF(AND(C3="GR",B5&gt;=6),475,(IF(AND(C3="GR",B5&gt;=4),356,(IF(AND(C3="GR",B5=3),238,(IF(AND(C3="GR",B5&lt;=2),119,0)))))))</f>
        <v>0</v>
      </c>
      <c r="F11" s="51"/>
      <c r="G11" s="53" t="s">
        <v>69</v>
      </c>
      <c r="H11" s="51" t="e">
        <f>IF(B6=0,"#VALUE",IF(B6&lt;12,B6*H10,IF(B6&gt;=12,12*H10,"#VALUE")))</f>
        <v>#VALUE!</v>
      </c>
      <c r="I11" s="51"/>
      <c r="J11" s="38" t="s">
        <v>71</v>
      </c>
      <c r="K11" s="54">
        <f>IF(B5&lt;3,0,IF(AND(B5&gt;=3,B6&lt;12),Other!E8*B6,IF(AND(B5&gt;=3,B6&gt;=12),Other!E8*12)))</f>
        <v>0</v>
      </c>
      <c r="L11" s="51"/>
      <c r="M11" s="38" t="s">
        <v>75</v>
      </c>
      <c r="N11" s="51">
        <f>IF(B6=0,"#VALUE",IF(B6&lt;12,Other!E7*B6,IF(B6&gt;=12,Other!E7*12,"#VALUE")))</f>
        <v>62</v>
      </c>
    </row>
    <row r="12" spans="1:14">
      <c r="A12" s="38" t="s">
        <v>59</v>
      </c>
      <c r="B12" s="54">
        <f>B5</f>
        <v>1</v>
      </c>
      <c r="C12" s="51"/>
      <c r="D12" s="39" t="s">
        <v>73</v>
      </c>
      <c r="E12" s="51" t="str">
        <f>IF(C3="UG",E10,IF(C3="GR",E11,"#VALUE"))</f>
        <v>#VALUE</v>
      </c>
      <c r="F12" s="51"/>
      <c r="G12" s="51"/>
      <c r="H12" s="51"/>
      <c r="I12" s="51"/>
      <c r="J12" s="39" t="s">
        <v>72</v>
      </c>
      <c r="K12" s="51" t="str">
        <f>IF(C3="UG",K10,IF(C3="GR",K11,"#VALUE"))</f>
        <v>#VALUE</v>
      </c>
      <c r="L12" s="51"/>
      <c r="M12" s="39" t="s">
        <v>76</v>
      </c>
      <c r="N12" s="51" t="str">
        <f>IF(C2="R",N10,IF(C2="NR",N11,"#VALUE"))</f>
        <v>#VALUE</v>
      </c>
    </row>
    <row r="13" spans="1:14">
      <c r="A13" s="38" t="s">
        <v>63</v>
      </c>
      <c r="B13" s="54" t="str">
        <f>IF(F4="Y",B12,IF(F4="N",B11,"#VALUE"))</f>
        <v>#VALUE</v>
      </c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</row>
    <row r="14" spans="1:14">
      <c r="A14" s="39" t="s">
        <v>64</v>
      </c>
      <c r="B14" s="54" t="e">
        <f>B13*B10</f>
        <v>#VALUE!</v>
      </c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</row>
  </sheetData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FE797B-E89E-468B-9AE2-DA6AF1349DF7}">
  <sheetPr>
    <tabColor theme="1"/>
  </sheetPr>
  <dimension ref="A1:B3"/>
  <sheetViews>
    <sheetView workbookViewId="0">
      <selection activeCell="B3" sqref="B3"/>
    </sheetView>
  </sheetViews>
  <sheetFormatPr defaultColWidth="9.1796875" defaultRowHeight="12.5"/>
  <cols>
    <col min="1" max="1" width="17.81640625" style="2" bestFit="1" customWidth="1"/>
    <col min="2" max="2" width="25.81640625" style="2" customWidth="1"/>
    <col min="3" max="16384" width="9.1796875" style="2"/>
  </cols>
  <sheetData>
    <row r="1" spans="1:2" s="35" customFormat="1" ht="13">
      <c r="A1" s="35" t="s">
        <v>47</v>
      </c>
      <c r="B1" s="35" t="s">
        <v>51</v>
      </c>
    </row>
    <row r="2" spans="1:2">
      <c r="A2" s="2" t="s">
        <v>1</v>
      </c>
      <c r="B2" s="2" t="s">
        <v>50</v>
      </c>
    </row>
    <row r="3" spans="1:2">
      <c r="A3" s="2" t="s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6</vt:i4>
      </vt:variant>
    </vt:vector>
  </HeadingPairs>
  <TitlesOfParts>
    <vt:vector size="13" baseType="lpstr">
      <vt:lpstr>Summer Calculator</vt:lpstr>
      <vt:lpstr>Tuition</vt:lpstr>
      <vt:lpstr>TF</vt:lpstr>
      <vt:lpstr>Books</vt:lpstr>
      <vt:lpstr>Other</vt:lpstr>
      <vt:lpstr>Calcs</vt:lpstr>
      <vt:lpstr>Defined Names</vt:lpstr>
      <vt:lpstr>Level</vt:lpstr>
      <vt:lpstr>Major</vt:lpstr>
      <vt:lpstr>Program</vt:lpstr>
      <vt:lpstr>Residency</vt:lpstr>
      <vt:lpstr>Tuition_Cost_per_Credit_Hour</vt:lpstr>
      <vt:lpstr>UG___University_College1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Evie</dc:creator>
  <cp:lastModifiedBy>Nicole Solomon</cp:lastModifiedBy>
  <cp:lastPrinted>2015-04-02T12:05:05Z</cp:lastPrinted>
  <dcterms:created xsi:type="dcterms:W3CDTF">2007-01-27T22:30:57Z</dcterms:created>
  <dcterms:modified xsi:type="dcterms:W3CDTF">2026-03-12T16:55:54Z</dcterms:modified>
</cp:coreProperties>
</file>